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85" activeTab="0"/>
  </bookViews>
  <sheets>
    <sheet name="訂停便當、牛奶單" sheetId="1" r:id="rId1"/>
    <sheet name="3月" sheetId="2" state="hidden" r:id="rId2"/>
    <sheet name="5.6月" sheetId="3" state="hidden" r:id="rId3"/>
    <sheet name="6月" sheetId="4" state="hidden" r:id="rId4"/>
    <sheet name="107.7.25" sheetId="5" state="hidden" r:id="rId5"/>
    <sheet name="8月開學" sheetId="6" state="hidden" r:id="rId6"/>
    <sheet name="108.10月" sheetId="7" state="hidden" r:id="rId7"/>
    <sheet name="108.11月" sheetId="8" state="hidden" r:id="rId8"/>
    <sheet name="林冠彤" sheetId="9" state="hidden" r:id="rId9"/>
    <sheet name="107.12月" sheetId="10" state="hidden" r:id="rId10"/>
    <sheet name="108.01.08" sheetId="11" state="hidden" r:id="rId11"/>
    <sheet name="109.1" sheetId="12" state="hidden" r:id="rId12"/>
    <sheet name="109.3.2" sheetId="13" state="hidden" r:id="rId13"/>
    <sheet name="109.4.13" sheetId="14" state="hidden" r:id="rId14"/>
    <sheet name="109.6.5" sheetId="15" state="hidden" r:id="rId15"/>
    <sheet name="109.6.10" sheetId="16" state="hidden" r:id="rId16"/>
    <sheet name="109.7.13" sheetId="17" state="hidden" r:id="rId17"/>
    <sheet name="109.8.31" sheetId="18" state="hidden" r:id="rId18"/>
    <sheet name="109.9.19" sheetId="19" state="hidden" r:id="rId19"/>
    <sheet name="109.11.23" sheetId="20" state="hidden" r:id="rId20"/>
    <sheet name="109.12.25" sheetId="21" state="hidden" r:id="rId21"/>
  </sheets>
  <externalReferences>
    <externalReference r:id="rId24"/>
  </externalReferences>
  <definedNames>
    <definedName name="_xlnm.Print_Titles" localSheetId="10">'108.01.08'!$1:$2</definedName>
    <definedName name="_xlnm.Print_Titles" localSheetId="6">'108.10月'!$1:$1</definedName>
    <definedName name="_xlnm.Print_Titles" localSheetId="19">'109.11.23'!$1:$1</definedName>
  </definedNames>
  <calcPr fullCalcOnLoad="1"/>
</workbook>
</file>

<file path=xl/sharedStrings.xml><?xml version="1.0" encoding="utf-8"?>
<sst xmlns="http://schemas.openxmlformats.org/spreadsheetml/2006/main" count="3586" uniqueCount="1679">
  <si>
    <t>班級</t>
  </si>
  <si>
    <t>合計</t>
  </si>
  <si>
    <t>導師簽名</t>
  </si>
  <si>
    <t>備註</t>
  </si>
  <si>
    <t>退牛奶費小計</t>
  </si>
  <si>
    <t>退便當費小計</t>
  </si>
  <si>
    <t>姓名</t>
  </si>
  <si>
    <t>金額</t>
  </si>
  <si>
    <t>製表：</t>
  </si>
  <si>
    <t>申請日期</t>
  </si>
  <si>
    <t>理    由</t>
  </si>
  <si>
    <t xml:space="preserve"> </t>
  </si>
  <si>
    <t>家長簽名</t>
  </si>
  <si>
    <t>303</t>
  </si>
  <si>
    <t>503</t>
  </si>
  <si>
    <t>102</t>
  </si>
  <si>
    <t>301</t>
  </si>
  <si>
    <t>302</t>
  </si>
  <si>
    <t>403</t>
  </si>
  <si>
    <t>404</t>
  </si>
  <si>
    <t>退安親費合計</t>
  </si>
  <si>
    <t>204</t>
  </si>
  <si>
    <t>205</t>
  </si>
  <si>
    <t>401</t>
  </si>
  <si>
    <t>405</t>
  </si>
  <si>
    <t>305</t>
  </si>
  <si>
    <t>605</t>
  </si>
  <si>
    <t>304</t>
  </si>
  <si>
    <t>101</t>
  </si>
  <si>
    <t>103</t>
  </si>
  <si>
    <t>104</t>
  </si>
  <si>
    <t>203</t>
  </si>
  <si>
    <t>陳俞安</t>
  </si>
  <si>
    <t>202</t>
  </si>
  <si>
    <t>603</t>
  </si>
  <si>
    <t>604</t>
  </si>
  <si>
    <t>601</t>
  </si>
  <si>
    <t>502</t>
  </si>
  <si>
    <t>學藝活動費小計</t>
  </si>
  <si>
    <t>504</t>
  </si>
  <si>
    <t>105</t>
  </si>
  <si>
    <t>501</t>
  </si>
  <si>
    <t>505</t>
  </si>
  <si>
    <t>學生姓名</t>
  </si>
  <si>
    <t>陳威綸</t>
  </si>
  <si>
    <t>王亮予</t>
  </si>
  <si>
    <t>魏子鈞</t>
  </si>
  <si>
    <t>張杬霳</t>
  </si>
  <si>
    <t>朱翔嫈</t>
  </si>
  <si>
    <t>602</t>
  </si>
  <si>
    <t>蔡紹輔</t>
  </si>
  <si>
    <t>周妤亭</t>
  </si>
  <si>
    <t>才藝安親費小計</t>
  </si>
  <si>
    <t>陳宥璇</t>
  </si>
  <si>
    <t>林祐璿</t>
  </si>
  <si>
    <t>退才藝安親費合計</t>
  </si>
  <si>
    <t>退便當、牛奶、安親費等總計</t>
  </si>
  <si>
    <t>201</t>
  </si>
  <si>
    <t>學藝費合計</t>
  </si>
  <si>
    <t>王彥喬</t>
  </si>
  <si>
    <t>安親費小計</t>
  </si>
  <si>
    <t>陳彥希</t>
  </si>
  <si>
    <t>退英文教材Reading Book 1.5</t>
  </si>
  <si>
    <t>103</t>
  </si>
  <si>
    <t>張睿献</t>
  </si>
  <si>
    <t>6/25-6/28請假</t>
  </si>
  <si>
    <t>陳文珒</t>
  </si>
  <si>
    <t>6/4-6/11出國</t>
  </si>
  <si>
    <t>王可媜</t>
  </si>
  <si>
    <t>6/4-6/7出國</t>
  </si>
  <si>
    <t>教材費小計</t>
  </si>
  <si>
    <t>教材費合計</t>
  </si>
  <si>
    <t>王茗震</t>
  </si>
  <si>
    <t>5/10出國退爵士鼓</t>
  </si>
  <si>
    <t>604</t>
  </si>
  <si>
    <t>徐恆康</t>
  </si>
  <si>
    <t>6/5-6/13出國</t>
  </si>
  <si>
    <t>李誌洋</t>
  </si>
  <si>
    <t>6/11-6/14出國</t>
  </si>
  <si>
    <t>605</t>
  </si>
  <si>
    <t>李澄郁</t>
  </si>
  <si>
    <t>5/28-6/8請假</t>
  </si>
  <si>
    <t>賴楷升</t>
  </si>
  <si>
    <t>從1車轉到3車(雙程)，5月退15天30元。6月退40元</t>
  </si>
  <si>
    <t>專車費小計</t>
  </si>
  <si>
    <t>403</t>
  </si>
  <si>
    <t>6/1班級活動退餐</t>
  </si>
  <si>
    <t>陳羿臻</t>
  </si>
  <si>
    <t>4/16起退每週一安親，共10次</t>
  </si>
  <si>
    <t>陳芷妍</t>
  </si>
  <si>
    <t>退8/13-8/17第六週夏令營</t>
  </si>
  <si>
    <t>夏令營費用小計</t>
  </si>
  <si>
    <t>夏令營費用合計</t>
  </si>
  <si>
    <t>周佑祐</t>
  </si>
  <si>
    <t>退5/25小提琴課</t>
  </si>
  <si>
    <t>404</t>
  </si>
  <si>
    <t>陳郁穎</t>
  </si>
  <si>
    <t>5/22-5/25請假</t>
  </si>
  <si>
    <t>305</t>
  </si>
  <si>
    <t>蔡尚潔</t>
  </si>
  <si>
    <t>6/21-6/28出國</t>
  </si>
  <si>
    <t>蔡尚達</t>
  </si>
  <si>
    <t>林祐璿</t>
  </si>
  <si>
    <t>6/22-6/29請假</t>
  </si>
  <si>
    <t>104</t>
  </si>
  <si>
    <t>朱禹臻</t>
  </si>
  <si>
    <t>601</t>
  </si>
  <si>
    <t>周伯恩</t>
  </si>
  <si>
    <t>5/18-5/27出國</t>
  </si>
  <si>
    <t>602</t>
  </si>
  <si>
    <t>韋唯中</t>
  </si>
  <si>
    <t>5/14-5/17請假</t>
  </si>
  <si>
    <t>廖靜文</t>
  </si>
  <si>
    <t>學藝課實上桌球，退武術課材料費</t>
  </si>
  <si>
    <t>303</t>
  </si>
  <si>
    <t>章苡璿</t>
  </si>
  <si>
    <t>5/15起退餐，共退33天</t>
  </si>
  <si>
    <t>陳予佳</t>
  </si>
  <si>
    <t>林秉歷</t>
  </si>
  <si>
    <t>林姝嫻</t>
  </si>
  <si>
    <t>退籃球375元(5次)及直排輪450元(6次)</t>
  </si>
  <si>
    <t>退直排輪1050元(7次)及小提琴課2800元(7次)</t>
  </si>
  <si>
    <t>退便當費小計</t>
  </si>
  <si>
    <t>財團法人東海大學附屬高級中等學校小學部107年5月、6月各項退費明細表</t>
  </si>
  <si>
    <t>203</t>
  </si>
  <si>
    <t>王廷暟</t>
  </si>
  <si>
    <t>周佑祐</t>
  </si>
  <si>
    <t>5/30-6/5請假</t>
  </si>
  <si>
    <t>陳威任</t>
  </si>
  <si>
    <t>6/26-6/29請假</t>
  </si>
  <si>
    <t>6/4-6/8腸病毒自主停課一週</t>
  </si>
  <si>
    <t>6/4-6/8腸病毒自主停課退籃球及積木一次</t>
  </si>
  <si>
    <t>105</t>
  </si>
  <si>
    <t>張幸文</t>
  </si>
  <si>
    <t>503</t>
  </si>
  <si>
    <t>張幸雅</t>
  </si>
  <si>
    <t>6/25-6/29轉學出國</t>
  </si>
  <si>
    <t>6/25-6/29轉學出國</t>
  </si>
  <si>
    <t>康凱俐</t>
  </si>
  <si>
    <t>退8/6-8/17第五週、第六週夏令營</t>
  </si>
  <si>
    <t>105</t>
  </si>
  <si>
    <t>陳宥均</t>
  </si>
  <si>
    <t>6/22-6/29出國</t>
  </si>
  <si>
    <t>陳宥璇</t>
  </si>
  <si>
    <t>301</t>
  </si>
  <si>
    <t>蔡挺恩</t>
  </si>
  <si>
    <t>6/25-6/29出國</t>
  </si>
  <si>
    <t>張奕恩</t>
  </si>
  <si>
    <t>洪徹風</t>
  </si>
  <si>
    <t>王奕翔</t>
  </si>
  <si>
    <t>王陳凱</t>
  </si>
  <si>
    <t>班級</t>
  </si>
  <si>
    <t>原班</t>
  </si>
  <si>
    <t>402</t>
  </si>
  <si>
    <t>王陳瑋</t>
  </si>
  <si>
    <t>謝承祐</t>
  </si>
  <si>
    <t>班級</t>
  </si>
  <si>
    <t>原班</t>
  </si>
  <si>
    <t>財團法人東海大學附屬高級中等學校小學部107年夏令營退費明細表</t>
  </si>
  <si>
    <t>同遊退費小計</t>
  </si>
  <si>
    <t>營隊退費小計</t>
  </si>
  <si>
    <t>營隊</t>
  </si>
  <si>
    <t>達A</t>
  </si>
  <si>
    <t>劉沛靜</t>
  </si>
  <si>
    <t>7/24-7/27腸病毒退費</t>
  </si>
  <si>
    <t>新B</t>
  </si>
  <si>
    <t>洪婕瑄</t>
  </si>
  <si>
    <t>退8/1劍湖山同遊費</t>
  </si>
  <si>
    <t>李旻育</t>
  </si>
  <si>
    <t>退7/25獨角仙農場同遊費</t>
  </si>
  <si>
    <t>邵昱晴</t>
  </si>
  <si>
    <t>退第一週，原報6週，實上5週(24000-21500)，營隊開始前提出</t>
  </si>
  <si>
    <t>劉恩瑞</t>
  </si>
  <si>
    <t>達B</t>
  </si>
  <si>
    <t>劉恩碩</t>
  </si>
  <si>
    <t>退第五週8/6-8/10費用</t>
  </si>
  <si>
    <t>英 A</t>
  </si>
  <si>
    <t>汪紜綺</t>
  </si>
  <si>
    <t>退第1週，原報6週實上5週(24000-21500)+4-5點安親600</t>
  </si>
  <si>
    <t>營長:</t>
  </si>
  <si>
    <t>7/19-7/20腸病毒退費 4220+4-6點安親 1190(報六週實上五週24000-21500=2500+7/19.7/20二天860*2=1720+安親170*7天=1190，共退5410)</t>
  </si>
  <si>
    <t>達A</t>
  </si>
  <si>
    <t>蕭棨允</t>
  </si>
  <si>
    <t>退第四週，報6週實上5週(24000-21500=2500)</t>
  </si>
  <si>
    <t>才A</t>
  </si>
  <si>
    <t>丁璿崴</t>
  </si>
  <si>
    <t>新A</t>
  </si>
  <si>
    <t>7/30-8/2腸病毒請假退一週及4-5點安親(2500+680)</t>
  </si>
  <si>
    <t>蕭展恩</t>
  </si>
  <si>
    <t>賴尚葳</t>
  </si>
  <si>
    <t>班級</t>
  </si>
  <si>
    <t>便當退費小計</t>
  </si>
  <si>
    <t>牛奶退費小計</t>
  </si>
  <si>
    <t>安親退費小計</t>
  </si>
  <si>
    <t>制服退費小計</t>
  </si>
  <si>
    <t>洪欣芸</t>
  </si>
  <si>
    <t>陳頤賢</t>
  </si>
  <si>
    <t>卓佳恩</t>
  </si>
  <si>
    <t>學藝、才藝安親退費小計</t>
  </si>
  <si>
    <t>費亞暄</t>
  </si>
  <si>
    <t>簡婕</t>
  </si>
  <si>
    <t>曾楚峰</t>
  </si>
  <si>
    <t>專車退費小計</t>
  </si>
  <si>
    <t>學務主任：</t>
  </si>
  <si>
    <t>財團法人東海大學附屬高級中等學校小學部107年12月各項退費明細表</t>
  </si>
  <si>
    <t>205</t>
  </si>
  <si>
    <t>劉沛靜</t>
  </si>
  <si>
    <t>108年1月起退牛奶</t>
  </si>
  <si>
    <t>張慈琳</t>
  </si>
  <si>
    <t>604</t>
  </si>
  <si>
    <t>吳裴昕</t>
  </si>
  <si>
    <t>12/10~12/11流感退餐</t>
  </si>
  <si>
    <t>12/10~12/14流感退餐</t>
  </si>
  <si>
    <t>12/10~12/11流感退5-6點安親</t>
  </si>
  <si>
    <t>12/10~12/14流感退週三街舞課</t>
  </si>
  <si>
    <t>莊秉彝</t>
  </si>
  <si>
    <t>退運動長袖上衣及運長褲換購制服短上衣(450+450-350)</t>
  </si>
  <si>
    <t>302</t>
  </si>
  <si>
    <t>廖柏愷</t>
  </si>
  <si>
    <t>12/6起退牛奶，共退31天</t>
  </si>
  <si>
    <t>102</t>
  </si>
  <si>
    <t>李晨希</t>
  </si>
  <si>
    <t>12/17-12/22出國</t>
  </si>
  <si>
    <t>602</t>
  </si>
  <si>
    <t>12/22班級活動退餐</t>
  </si>
  <si>
    <t>104</t>
  </si>
  <si>
    <t>費亞暄</t>
  </si>
  <si>
    <t>12/24-107/1/14出國</t>
  </si>
  <si>
    <t>12/21班級活動退餐</t>
  </si>
  <si>
    <t>李岳霖</t>
  </si>
  <si>
    <t>12/5~12/14出國</t>
  </si>
  <si>
    <t>404</t>
  </si>
  <si>
    <t>許亦澄</t>
  </si>
  <si>
    <t>退運動長袖上衣一件</t>
  </si>
  <si>
    <t>12/3起退牛奶，共 34天</t>
  </si>
  <si>
    <t>402</t>
  </si>
  <si>
    <t>蔡承運</t>
  </si>
  <si>
    <t>11/26退爵士鼓</t>
  </si>
  <si>
    <t>201</t>
  </si>
  <si>
    <t>Adehli</t>
  </si>
  <si>
    <t>11/23退爵士鼓</t>
  </si>
  <si>
    <t>林裕鈞</t>
  </si>
  <si>
    <t>林育慶</t>
  </si>
  <si>
    <t>603</t>
  </si>
  <si>
    <t>202</t>
  </si>
  <si>
    <t>蔡承峻</t>
  </si>
  <si>
    <t>405</t>
  </si>
  <si>
    <t>劉姮纓</t>
  </si>
  <si>
    <t>退回5天溢收款(12月~1/18應為34天，誤收39天費用)</t>
  </si>
  <si>
    <t>鄭亦甯</t>
  </si>
  <si>
    <t>12/3起退牛奶，共 34天</t>
  </si>
  <si>
    <t>蕭瑋廷</t>
  </si>
  <si>
    <t>陳星蓓</t>
  </si>
  <si>
    <t>黃子洵</t>
  </si>
  <si>
    <t>103</t>
  </si>
  <si>
    <t>張藜恩</t>
  </si>
  <si>
    <t>紀其亞</t>
  </si>
  <si>
    <t>蔡艾庭</t>
  </si>
  <si>
    <t>12/3~12/7出國</t>
  </si>
  <si>
    <t>105</t>
  </si>
  <si>
    <t>12/21班級活動退餐</t>
  </si>
  <si>
    <t>陳品綸</t>
  </si>
  <si>
    <t>403</t>
  </si>
  <si>
    <t>許子安</t>
  </si>
  <si>
    <t>601</t>
  </si>
  <si>
    <t>張竣捷</t>
  </si>
  <si>
    <t>11/20~11/23盲腸炎</t>
  </si>
  <si>
    <t>11/22班級活動退餐</t>
  </si>
  <si>
    <t>陳星穎</t>
  </si>
  <si>
    <t>11/19~11/23腸病毒</t>
  </si>
  <si>
    <t>501</t>
  </si>
  <si>
    <t>陳郁穎</t>
  </si>
  <si>
    <t>11/19~11/23腸病毒(中安50、英安100、輕黏土150、美藝創作150)</t>
  </si>
  <si>
    <t>11/23退爵士鼓</t>
  </si>
  <si>
    <t>11/19~11/23腸病毒退週三紙黏土</t>
  </si>
  <si>
    <t>鄭新霓</t>
  </si>
  <si>
    <t>11/23~11/28出國</t>
  </si>
  <si>
    <t>12月起原5-7點安親改為5-6點安親，退34次</t>
  </si>
  <si>
    <t>財團法人東海大學附屬高級中等學校小學部108年1月各項退費明細表</t>
  </si>
  <si>
    <t>冬令營退費小計</t>
  </si>
  <si>
    <t>因事無法參加，退活動</t>
  </si>
  <si>
    <t>吳秉彥</t>
  </si>
  <si>
    <t>陳邑宸</t>
  </si>
  <si>
    <t>405</t>
  </si>
  <si>
    <t>退1/11-1/17安親5-6點（一、二、四、五）共4次</t>
  </si>
  <si>
    <t>退1/15-1/18出國</t>
  </si>
  <si>
    <t>蔣辰穎</t>
  </si>
  <si>
    <t>退1/14-1/18出國</t>
  </si>
  <si>
    <t>退1/14-1/18出國</t>
  </si>
  <si>
    <t>505</t>
  </si>
  <si>
    <t>12/21班級退餐</t>
  </si>
  <si>
    <t>27</t>
  </si>
  <si>
    <t>12/28班級退餐</t>
  </si>
  <si>
    <t>29</t>
  </si>
  <si>
    <t>12/22班級退餐</t>
  </si>
  <si>
    <t>31</t>
  </si>
  <si>
    <t>601</t>
  </si>
  <si>
    <t>12/25班級退餐</t>
  </si>
  <si>
    <t>33</t>
  </si>
  <si>
    <t>205</t>
  </si>
  <si>
    <t>陳宥均</t>
  </si>
  <si>
    <t>王新渝</t>
  </si>
  <si>
    <t>退1/14-1/18出國</t>
  </si>
  <si>
    <t>退1/11-1/18出國</t>
  </si>
  <si>
    <t>郭品辰</t>
  </si>
  <si>
    <t>腸病毒停課退生活科學150元、足球150元</t>
  </si>
  <si>
    <t>501</t>
  </si>
  <si>
    <t>31</t>
  </si>
  <si>
    <t>502</t>
  </si>
  <si>
    <t>32</t>
  </si>
  <si>
    <t>29</t>
  </si>
  <si>
    <t>27</t>
  </si>
  <si>
    <t>多元異國旅遊文化和料理</t>
  </si>
  <si>
    <t>盧緯綸</t>
  </si>
  <si>
    <t>退1/14-1/18出國</t>
  </si>
  <si>
    <t>張智涵</t>
  </si>
  <si>
    <t>退1/14-1/18出國</t>
  </si>
  <si>
    <t>33</t>
  </si>
  <si>
    <t>多元異國旅遊文化和料理（不含智涵）</t>
  </si>
  <si>
    <t>多元異國旅遊文化和料理（不含緯綸)</t>
  </si>
  <si>
    <t>潘聿亮</t>
  </si>
  <si>
    <t>林品淇</t>
  </si>
  <si>
    <t>退1/14-1/18出國</t>
  </si>
  <si>
    <t>303</t>
  </si>
  <si>
    <t>謝承祚</t>
  </si>
  <si>
    <t>404</t>
  </si>
  <si>
    <t>許亦澄</t>
  </si>
  <si>
    <t>退1/8-1/18喪假</t>
  </si>
  <si>
    <t>305</t>
  </si>
  <si>
    <t>吳耿綸</t>
  </si>
  <si>
    <t>退1/14-1/17出國</t>
  </si>
  <si>
    <t>吳苡綸</t>
  </si>
  <si>
    <t>鄭臣芳</t>
  </si>
  <si>
    <t>退1/11-1/17出國</t>
  </si>
  <si>
    <t>601</t>
  </si>
  <si>
    <t>鄭秉侖</t>
  </si>
  <si>
    <t>1/7起退5-6點安親（一、二、四）共6次</t>
  </si>
  <si>
    <t>301</t>
  </si>
  <si>
    <t>沈子歆</t>
  </si>
  <si>
    <t>退1/11-1/16請假</t>
  </si>
  <si>
    <t>呂旻軒</t>
  </si>
  <si>
    <t>604</t>
  </si>
  <si>
    <t>吳泰濬</t>
  </si>
  <si>
    <t>退1/11-1/18出國</t>
  </si>
  <si>
    <t>楊舒羽</t>
  </si>
  <si>
    <t>鄭瑞筑</t>
  </si>
  <si>
    <t>退1/11-1/18出國</t>
  </si>
  <si>
    <t>304</t>
  </si>
  <si>
    <t>盧宜昕</t>
  </si>
  <si>
    <t>204</t>
  </si>
  <si>
    <t>謝承祐</t>
  </si>
  <si>
    <t>203</t>
  </si>
  <si>
    <t>張馥瑢</t>
  </si>
  <si>
    <t>林裕鈞</t>
  </si>
  <si>
    <t>王廷暟</t>
  </si>
  <si>
    <t>退1/2-1/4A流停課</t>
  </si>
  <si>
    <t>郭宇程</t>
  </si>
  <si>
    <t>退1/14-1/17出國</t>
  </si>
  <si>
    <t>潘濼硯</t>
  </si>
  <si>
    <t>吳佳臻</t>
  </si>
  <si>
    <t>退1/11-1/18出國</t>
  </si>
  <si>
    <t>吳洺鋐</t>
  </si>
  <si>
    <t>退1/15-1/18出國</t>
  </si>
  <si>
    <t>603</t>
  </si>
  <si>
    <t>33</t>
  </si>
  <si>
    <t>31</t>
  </si>
  <si>
    <t>1/11配合自然課程</t>
  </si>
  <si>
    <t>1/15配合自然課程</t>
  </si>
  <si>
    <t>1/15配合自然課程(不含裕鈞）</t>
  </si>
  <si>
    <t>1/14配合自然課程（不含亮予）</t>
  </si>
  <si>
    <t>30</t>
  </si>
  <si>
    <t>1/16配合自然課程（不含品淇、旻軒、泰濬）</t>
  </si>
  <si>
    <t>29</t>
  </si>
  <si>
    <t>遠滕翔太</t>
  </si>
  <si>
    <t>一月退牛奶</t>
  </si>
  <si>
    <t>劉妍彤</t>
  </si>
  <si>
    <t>一月退牛奶</t>
  </si>
  <si>
    <t>尹曌馡</t>
  </si>
  <si>
    <t>退12/24-12/27事假</t>
  </si>
  <si>
    <t>黃琮捷</t>
  </si>
  <si>
    <t>退12/20-12/24事假</t>
  </si>
  <si>
    <t>202</t>
  </si>
  <si>
    <t>鍾雨澄</t>
  </si>
  <si>
    <t>退1/11-1/17出國</t>
  </si>
  <si>
    <t>黃若熏</t>
  </si>
  <si>
    <t>退12/20-12/24事假</t>
  </si>
  <si>
    <t>黃柏濡</t>
  </si>
  <si>
    <t>101</t>
  </si>
  <si>
    <t>賴品芸</t>
  </si>
  <si>
    <t>12/23起退週四 5-6點安親，改上羽球課</t>
  </si>
  <si>
    <t>104</t>
  </si>
  <si>
    <t>補退12/22出國</t>
  </si>
  <si>
    <t>102</t>
  </si>
  <si>
    <t>黃予安</t>
  </si>
  <si>
    <t>退12/24-12/28出國</t>
  </si>
  <si>
    <t>簡苡安</t>
  </si>
  <si>
    <t>退1/2-1/7出國</t>
  </si>
  <si>
    <t>劉羿忻</t>
  </si>
  <si>
    <t>退12/19-12/24腸病毒停課</t>
  </si>
  <si>
    <t>305</t>
  </si>
  <si>
    <t>劉羿忻</t>
  </si>
  <si>
    <t>腸病毒停課退週三跆拳道</t>
  </si>
  <si>
    <t>郭品辰</t>
  </si>
  <si>
    <t>退12/26-12/28腸病毒停課</t>
  </si>
  <si>
    <t>203</t>
  </si>
  <si>
    <t>郭品辰</t>
  </si>
  <si>
    <t>退12/27腸病毒停課</t>
  </si>
  <si>
    <t>202</t>
  </si>
  <si>
    <t>楊同庭</t>
  </si>
  <si>
    <t>直排輪換中安</t>
  </si>
  <si>
    <t>403</t>
  </si>
  <si>
    <t>退1/14-1/18出國</t>
  </si>
  <si>
    <t>周雋庭</t>
  </si>
  <si>
    <t>205</t>
  </si>
  <si>
    <t>洪羽彤</t>
  </si>
  <si>
    <t>401</t>
  </si>
  <si>
    <t>404</t>
  </si>
  <si>
    <t>405</t>
  </si>
  <si>
    <t>504</t>
  </si>
  <si>
    <t>許倬赫</t>
  </si>
  <si>
    <t>教務主任：</t>
  </si>
  <si>
    <t>高巧芯</t>
  </si>
  <si>
    <t>張庭瑜</t>
  </si>
  <si>
    <t>1/14-1/17出國</t>
  </si>
  <si>
    <t>張哲瑋</t>
  </si>
  <si>
    <t>張允</t>
  </si>
  <si>
    <t>林哲愷</t>
  </si>
  <si>
    <t>張瑀家</t>
  </si>
  <si>
    <t>財團法人東海大學附屬高級中等學校小學部108年3、4、5月各項退費明細表</t>
  </si>
  <si>
    <t>詹媜淇</t>
  </si>
  <si>
    <t>5月退牛奶，共42天</t>
  </si>
  <si>
    <t>魏柏荃</t>
  </si>
  <si>
    <t>洪欣宇</t>
  </si>
  <si>
    <t>4/30-5/8請假</t>
  </si>
  <si>
    <t>劉子齊</t>
  </si>
  <si>
    <t>4/29-5/3請假</t>
  </si>
  <si>
    <t>英文教材退費小計</t>
  </si>
  <si>
    <t>陸冠穎</t>
  </si>
  <si>
    <t>4/24起退武術</t>
  </si>
  <si>
    <t>502</t>
  </si>
  <si>
    <t>何政翰</t>
  </si>
  <si>
    <t>4/24起退武術</t>
  </si>
  <si>
    <t>陳奕綺</t>
  </si>
  <si>
    <t>4/12退周五安親，共退11次@70</t>
  </si>
  <si>
    <t>陳宥安</t>
  </si>
  <si>
    <t>張樂瀚</t>
  </si>
  <si>
    <t>4/22-4/30請假</t>
  </si>
  <si>
    <t>林柏宏</t>
  </si>
  <si>
    <t>退英文課本Magazine 3</t>
  </si>
  <si>
    <t>退英文課本 Journeys 3.2</t>
  </si>
  <si>
    <t>張兆欣</t>
  </si>
  <si>
    <t>605</t>
  </si>
  <si>
    <t>陳沛薰</t>
  </si>
  <si>
    <t>鍾永珺</t>
  </si>
  <si>
    <t>夏令營退費小計</t>
  </si>
  <si>
    <t>新生</t>
  </si>
  <si>
    <t>許丞皓</t>
  </si>
  <si>
    <t>音樂比賽退費小計</t>
  </si>
  <si>
    <t>余靜之</t>
  </si>
  <si>
    <t>退音樂比賽</t>
  </si>
  <si>
    <t>4/8-4/12請假</t>
  </si>
  <si>
    <t>制服費退費小計</t>
  </si>
  <si>
    <t>305</t>
  </si>
  <si>
    <t>江沂屏</t>
  </si>
  <si>
    <t>2/19購制服短裙，廠商誤給運短褲，後補差額170，應退此款。（450-280）</t>
  </si>
  <si>
    <t>簡定寓</t>
  </si>
  <si>
    <t>4/1-4/11請假</t>
  </si>
  <si>
    <t>王靖熙</t>
  </si>
  <si>
    <t>3/29-4/3請假</t>
  </si>
  <si>
    <t>102</t>
  </si>
  <si>
    <t>陳晧羲</t>
  </si>
  <si>
    <t>103</t>
  </si>
  <si>
    <t>洪翊展</t>
  </si>
  <si>
    <t>洪翊展</t>
  </si>
  <si>
    <t>3/20~3/22流感退週三桌遊160、週五小提琴400</t>
  </si>
  <si>
    <t>陳采箴</t>
  </si>
  <si>
    <t>201</t>
  </si>
  <si>
    <t>3/25~3/29腸病毒退週五美藝170</t>
  </si>
  <si>
    <t>林辰彥</t>
  </si>
  <si>
    <t>3/22B流</t>
  </si>
  <si>
    <t>薛舒寧</t>
  </si>
  <si>
    <t>105</t>
  </si>
  <si>
    <t>徐薇雅</t>
  </si>
  <si>
    <t>405</t>
  </si>
  <si>
    <t>戴淵</t>
  </si>
  <si>
    <t xml:space="preserve">3/7-3/13腸病毒退週三mindcratt </t>
  </si>
  <si>
    <t>廖牧恩</t>
  </si>
  <si>
    <t>翁暄晴</t>
  </si>
  <si>
    <t>3/19-3/22流感，退周二、四中安100、週三桌遊160、週五街舞180</t>
  </si>
  <si>
    <t>李璦彤</t>
  </si>
  <si>
    <t>謝姝幕</t>
  </si>
  <si>
    <t>3/7-3/12請假</t>
  </si>
  <si>
    <t>陳佳豫</t>
  </si>
  <si>
    <t>李奕潔</t>
  </si>
  <si>
    <t>3/12-3/15請假</t>
  </si>
  <si>
    <t>304</t>
  </si>
  <si>
    <t>李則融</t>
  </si>
  <si>
    <t>4/8-4/12請假，退5天</t>
  </si>
  <si>
    <t>5/1-5/10請假，退8天</t>
  </si>
  <si>
    <t>3/26-4/1請假，退5天</t>
  </si>
  <si>
    <t>3/7-3/12請假，退4天</t>
  </si>
  <si>
    <t>3/11-3/14腸病毒，退4天</t>
  </si>
  <si>
    <t>4/23-4/30請假，退6天</t>
  </si>
  <si>
    <t>3/25~3/29腸病毒，退5天</t>
  </si>
  <si>
    <t>3/12-3/15請假，退4天</t>
  </si>
  <si>
    <t>3/7-3/13腸病毒，退5天</t>
  </si>
  <si>
    <t>3/12-3/15請假，退4天</t>
  </si>
  <si>
    <t>5/21-5/28請假，退6天</t>
  </si>
  <si>
    <t>4/22-5/1請假，退8天</t>
  </si>
  <si>
    <t>3/29-4/3請假，退4天</t>
  </si>
  <si>
    <t>3/11-3/14請假，退4天</t>
  </si>
  <si>
    <t>5/24-6/6請假，退10天</t>
  </si>
  <si>
    <t>4/29-5/3請假，退5天</t>
  </si>
  <si>
    <t>4/30-5/8請假，退7天</t>
  </si>
  <si>
    <t>4/1-4/11請假，退7天</t>
  </si>
  <si>
    <t>3/29、4/1流感，退2天</t>
  </si>
  <si>
    <t>4/23-5/3請假，退9天</t>
  </si>
  <si>
    <t>4月退牛奶，退61天</t>
  </si>
  <si>
    <t>4月退牛奶，退61天</t>
  </si>
  <si>
    <t>玉山銀大墩分行    #0288-968-381265   許書凱   （匯款）                             原報6週，退前三週24000-（4300*3)=11100</t>
  </si>
  <si>
    <t>4/16-4/19腸病毒，退4天</t>
  </si>
  <si>
    <t>3/19~3/22流感，退3天(3/21校外教學沒收便當費）</t>
  </si>
  <si>
    <t>3/20~3/22流感，退2天(3/21校外教學沒收便當費）</t>
  </si>
  <si>
    <t>3/19-3/22流感，退3天(3/21校外教學沒收便當費）</t>
  </si>
  <si>
    <t>3/19-3/22流感，退2天(3/21校外教學沒收牛奶費）</t>
  </si>
  <si>
    <t>4/16-4/19腸病毒</t>
  </si>
  <si>
    <t>4/16-4/19腸病毒，退英安</t>
  </si>
  <si>
    <t>財團法人東海大學附屬高級中等學校小學部108年5.6月各項退費明細表</t>
  </si>
  <si>
    <t>范元愷</t>
  </si>
  <si>
    <t>自5/16起退週四安親共7次</t>
  </si>
  <si>
    <t>制服費小計</t>
  </si>
  <si>
    <t>劉若琴</t>
  </si>
  <si>
    <t>退制服上衣換購運動服短褲（350-280=70)</t>
  </si>
  <si>
    <t>鄭勻淇</t>
  </si>
  <si>
    <t>5/20因流感退籃球</t>
  </si>
  <si>
    <t>5/19、5/20流感</t>
  </si>
  <si>
    <t>廖顯侑</t>
  </si>
  <si>
    <t>5/27～5/31他校試讀請假</t>
  </si>
  <si>
    <t>林育慶</t>
  </si>
  <si>
    <t>5月起退學藝費</t>
  </si>
  <si>
    <t>新鮮人</t>
  </si>
  <si>
    <t>李晨希</t>
  </si>
  <si>
    <t>5/27-6/3旅遊，退6天</t>
  </si>
  <si>
    <t>黃品碩</t>
  </si>
  <si>
    <t>6/3-6/6旅遊退4天</t>
  </si>
  <si>
    <t>205</t>
  </si>
  <si>
    <t>邱右嘉</t>
  </si>
  <si>
    <t>5/23-5/28旅遊，退4天</t>
  </si>
  <si>
    <t>邱彥禎</t>
  </si>
  <si>
    <t>王詠嫻</t>
  </si>
  <si>
    <t>退Journeys 1.5課本</t>
  </si>
  <si>
    <t>退Journeys 1.5課本</t>
  </si>
  <si>
    <t>李宥晟</t>
  </si>
  <si>
    <t>李旻豪</t>
  </si>
  <si>
    <t>林昱誠</t>
  </si>
  <si>
    <t>退制服短褲及運動短褲各一件</t>
  </si>
  <si>
    <t>李宣玗</t>
  </si>
  <si>
    <t>退冬季制服長褲一作</t>
  </si>
  <si>
    <t>張昀恩</t>
  </si>
  <si>
    <t>退8/5-8/9第五週。</t>
  </si>
  <si>
    <t>石井杏</t>
  </si>
  <si>
    <t>5/13起退週一安親，共7次</t>
  </si>
  <si>
    <t>劉芫祈</t>
  </si>
  <si>
    <t>楊承諺</t>
  </si>
  <si>
    <t>5/13-5/17旅遊，退5天</t>
  </si>
  <si>
    <t>604</t>
  </si>
  <si>
    <t>張慈琳</t>
  </si>
  <si>
    <t>5/31-6/13退安親，共9天</t>
  </si>
  <si>
    <t>6/4-6/6旅遊退3天安親</t>
  </si>
  <si>
    <t>賴予晨</t>
  </si>
  <si>
    <t>5/16-5/22家庭活動，退5天</t>
  </si>
  <si>
    <t>詹其臻</t>
  </si>
  <si>
    <t>5/9-/13流感，退3天</t>
  </si>
  <si>
    <t>謝以琳</t>
  </si>
  <si>
    <t>退禪繞課</t>
  </si>
  <si>
    <t>301</t>
  </si>
  <si>
    <t>林祐安</t>
  </si>
  <si>
    <t>5/3-5/6流感，退2天</t>
  </si>
  <si>
    <t>陳頤賢</t>
  </si>
  <si>
    <t>5/6-5/10生病退牛奶5天</t>
  </si>
  <si>
    <t>陳芷妍</t>
  </si>
  <si>
    <t>5/6-5/10腸病毒，退5天</t>
  </si>
  <si>
    <t>腸病毒退編織課一次</t>
  </si>
  <si>
    <t>林霆祐</t>
  </si>
  <si>
    <t>5/2.5/3.5/6流感退3天</t>
  </si>
  <si>
    <t>502</t>
  </si>
  <si>
    <t>王杰叡</t>
  </si>
  <si>
    <t>5/2-5/3A流，退2天</t>
  </si>
  <si>
    <t>蕭展恩</t>
  </si>
  <si>
    <t>5/1-5/3A流退3天</t>
  </si>
  <si>
    <t>蕭展恩</t>
  </si>
  <si>
    <t>A流退直排輪150、美藝創作150</t>
  </si>
  <si>
    <t>王陳瑋</t>
  </si>
  <si>
    <t>腸病毒退街舞課一次</t>
  </si>
  <si>
    <t>腸病毒退球籃課一次</t>
  </si>
  <si>
    <t>王陳凱</t>
  </si>
  <si>
    <t>5/1-5/7腸病毒退5天</t>
  </si>
  <si>
    <t>102</t>
  </si>
  <si>
    <t>蔡仲澤</t>
  </si>
  <si>
    <t>4/29-5/2腸病毒退4天</t>
  </si>
  <si>
    <t>蔡仲澤</t>
  </si>
  <si>
    <t>腸病毒退瘋狂科240、中安50、足球150</t>
  </si>
  <si>
    <t>5月起退牛奶</t>
  </si>
  <si>
    <t>305</t>
  </si>
  <si>
    <t>江沂屏</t>
  </si>
  <si>
    <t>4/26-5/1腸病毒退4天</t>
  </si>
  <si>
    <t>4/26-5/1腸病毒退4天安親</t>
  </si>
  <si>
    <t>陳宥辰</t>
  </si>
  <si>
    <t>5月起不搭車</t>
  </si>
  <si>
    <t>陳宥劭</t>
  </si>
  <si>
    <t>403</t>
  </si>
  <si>
    <t>5/3、5/6流感退2天</t>
  </si>
  <si>
    <t>英文教材費小計</t>
  </si>
  <si>
    <t>劉治岐</t>
  </si>
  <si>
    <t>5/28-5/31腸病毒退4天</t>
  </si>
  <si>
    <t>5/28-5/31腸病毒退中安150、足球150</t>
  </si>
  <si>
    <t>601</t>
  </si>
  <si>
    <t>王芷芸</t>
  </si>
  <si>
    <t>5/28流感</t>
  </si>
  <si>
    <t>劉委竺</t>
  </si>
  <si>
    <t>匯款                    李秀容    郵局0021009-1090907</t>
  </si>
  <si>
    <t>0105</t>
  </si>
  <si>
    <t>604</t>
  </si>
  <si>
    <t>林紜慈</t>
  </si>
  <si>
    <t>退學藝、安親費用小計</t>
  </si>
  <si>
    <t>王清玉</t>
  </si>
  <si>
    <t>5/15起退跆拳道（手骨折）</t>
  </si>
  <si>
    <t>退特教費小計</t>
  </si>
  <si>
    <t>楊同庭</t>
  </si>
  <si>
    <t>病假</t>
  </si>
  <si>
    <t>吳翊弘</t>
  </si>
  <si>
    <t>303</t>
  </si>
  <si>
    <t>李楷妍</t>
  </si>
  <si>
    <t>退個人安親6節*320，無法於本學期結束前完成所有課程</t>
  </si>
  <si>
    <t>退鋼琴5節*800， 無法於本學期結束前完成所有課程</t>
  </si>
  <si>
    <t>退教材費小計</t>
  </si>
  <si>
    <t>李秉宸</t>
  </si>
  <si>
    <t>退Journeys 1.2課本</t>
  </si>
  <si>
    <t>郭品言</t>
  </si>
  <si>
    <t>制服溢繳款退回</t>
  </si>
  <si>
    <t>退制服費小計</t>
  </si>
  <si>
    <t>陳彥愷</t>
  </si>
  <si>
    <t>註冊誤訂退牛奶</t>
  </si>
  <si>
    <t>賴韋儒</t>
  </si>
  <si>
    <t>6/17~6/28退牛奶（皮膚炎）</t>
  </si>
  <si>
    <t>林宸萱</t>
  </si>
  <si>
    <t>6/21-6/26出國退餐4天</t>
  </si>
  <si>
    <t>鄭臣芳</t>
  </si>
  <si>
    <t>6/24-6/28出國退5天</t>
  </si>
  <si>
    <t>6/24-6/28出國退餐5天</t>
  </si>
  <si>
    <t>魏子鈞</t>
  </si>
  <si>
    <t>林宥辰</t>
  </si>
  <si>
    <t>6/21班聚退餐</t>
  </si>
  <si>
    <t>許凱翔</t>
  </si>
  <si>
    <t>流感退樂高積木160、專注體能400</t>
  </si>
  <si>
    <t>6/11-6/14流感退餐</t>
  </si>
  <si>
    <t>王若昀</t>
  </si>
  <si>
    <t>流感退街舞</t>
  </si>
  <si>
    <t>王若昀</t>
  </si>
  <si>
    <t>6/12-6/14流感退餐</t>
  </si>
  <si>
    <t>杜欣曄</t>
  </si>
  <si>
    <t>王俞柔</t>
  </si>
  <si>
    <t>6/25-6/28出國</t>
  </si>
  <si>
    <t>401</t>
  </si>
  <si>
    <t>陳俞安</t>
  </si>
  <si>
    <t>6/19-6/28出國退8天</t>
  </si>
  <si>
    <t>6/21-6/28出國退6天</t>
  </si>
  <si>
    <t>楊礎安</t>
  </si>
  <si>
    <t>陳憶安</t>
  </si>
  <si>
    <t>6/5-6/14比賽退7天</t>
  </si>
  <si>
    <t>6/24-6/28出國退餐5天及哥哥6孝周雋庭6/5-6/12比賽退5天</t>
  </si>
  <si>
    <t>卓恩昕</t>
  </si>
  <si>
    <t>6/24-6/28出國退5天</t>
  </si>
  <si>
    <t>王陳瑋</t>
  </si>
  <si>
    <t>何亦含</t>
  </si>
  <si>
    <t>林鋅譁</t>
  </si>
  <si>
    <t>註冊誤訂退牛奶</t>
  </si>
  <si>
    <t>劉翼安</t>
  </si>
  <si>
    <t>301</t>
  </si>
  <si>
    <t>紀人楷</t>
  </si>
  <si>
    <t>6/24-6/28出國退5天（費用退給哥哥6-1紀威臣）</t>
  </si>
  <si>
    <t>201</t>
  </si>
  <si>
    <t>劉宜睿</t>
  </si>
  <si>
    <t>鄭詠晶</t>
  </si>
  <si>
    <t>6/21-6/28出國退6天</t>
  </si>
  <si>
    <t>104</t>
  </si>
  <si>
    <t>黃柏濡</t>
  </si>
  <si>
    <t>6/24-6/27出國退4天</t>
  </si>
  <si>
    <t>204</t>
  </si>
  <si>
    <t>劉軒邑</t>
  </si>
  <si>
    <t>6/24-6/27出國退4天</t>
  </si>
  <si>
    <t>賴沛學</t>
  </si>
  <si>
    <t>李沐恩</t>
  </si>
  <si>
    <t>6/24-6/28出國退5天</t>
  </si>
  <si>
    <t>6/24-6/28出國退5天</t>
  </si>
  <si>
    <t>6/24-6/28請假退5天</t>
  </si>
  <si>
    <t>訾崎</t>
  </si>
  <si>
    <t>林維倫</t>
  </si>
  <si>
    <t>6/17-6/21A流停課退籃球150羽球150生科250直排輪150足球150</t>
  </si>
  <si>
    <t>楊子群</t>
  </si>
  <si>
    <t>6/21-6/28事假退6天</t>
  </si>
  <si>
    <t>203</t>
  </si>
  <si>
    <t>張愛莉</t>
  </si>
  <si>
    <t>張又朕</t>
  </si>
  <si>
    <t>6/20-6/28事假退7天</t>
  </si>
  <si>
    <t>104</t>
  </si>
  <si>
    <t>6/20-6/28出國退7天</t>
  </si>
  <si>
    <t>林宸生</t>
  </si>
  <si>
    <t>洪鈺翔</t>
  </si>
  <si>
    <t>6/20-6/28出國退7天</t>
  </si>
  <si>
    <t>劉若琴</t>
  </si>
  <si>
    <t>104</t>
  </si>
  <si>
    <t>謝姝幕</t>
  </si>
  <si>
    <t>6/25-6/28出國退4天</t>
  </si>
  <si>
    <t>303</t>
  </si>
  <si>
    <t>楊羽均</t>
  </si>
  <si>
    <t>6/24-6/27出國退4天</t>
  </si>
  <si>
    <t>林宸瑋</t>
  </si>
  <si>
    <t>6/21-6/28出國退6天</t>
  </si>
  <si>
    <t>203</t>
  </si>
  <si>
    <t>羅以樂</t>
  </si>
  <si>
    <t>6/24-6/27事假退4天</t>
  </si>
  <si>
    <t>沈長臻</t>
  </si>
  <si>
    <t>黃唯昕</t>
  </si>
  <si>
    <t>502</t>
  </si>
  <si>
    <t>林諺廷</t>
  </si>
  <si>
    <t>302</t>
  </si>
  <si>
    <t>陳歆屏</t>
  </si>
  <si>
    <t>304</t>
  </si>
  <si>
    <t>卓恩宇</t>
  </si>
  <si>
    <t>402</t>
  </si>
  <si>
    <t>林柏溢</t>
  </si>
  <si>
    <t>6/17-6/20手骨折退4天</t>
  </si>
  <si>
    <t>盧緯綸</t>
  </si>
  <si>
    <t>6/24-6/28事假退5天</t>
  </si>
  <si>
    <t>蔡佳晅</t>
  </si>
  <si>
    <t>王柏崴</t>
  </si>
  <si>
    <t>6/25-6/28出國退4天</t>
  </si>
  <si>
    <t>張秝滐</t>
  </si>
  <si>
    <t>6/20-6/28事假退7天</t>
  </si>
  <si>
    <t>張凱閎</t>
  </si>
  <si>
    <t>6/20-6/25出國退4天</t>
  </si>
  <si>
    <t>洪詩晴</t>
  </si>
  <si>
    <t>王巧思</t>
  </si>
  <si>
    <t>陳永傑</t>
  </si>
  <si>
    <t>6/24-6/28出國退5天</t>
  </si>
  <si>
    <t>楊懿晨</t>
  </si>
  <si>
    <t>盛雋翔</t>
  </si>
  <si>
    <t>蕭映慈</t>
  </si>
  <si>
    <t>6/25-6/28出國退4天</t>
  </si>
  <si>
    <t>蕭科毅</t>
  </si>
  <si>
    <t>304</t>
  </si>
  <si>
    <t>王奕翔</t>
  </si>
  <si>
    <t>303</t>
  </si>
  <si>
    <t>謝承祚</t>
  </si>
  <si>
    <t>邱琮澔</t>
  </si>
  <si>
    <t>6/25-6/28事假退4天</t>
  </si>
  <si>
    <t>303</t>
  </si>
  <si>
    <t>徐崇裕</t>
  </si>
  <si>
    <t>203</t>
  </si>
  <si>
    <t>陳愷恩</t>
  </si>
  <si>
    <t>203</t>
  </si>
  <si>
    <t>6/20-6/27出國退6天</t>
  </si>
  <si>
    <t>鄭之皓</t>
  </si>
  <si>
    <t>6/21-6/28年國退6天</t>
  </si>
  <si>
    <t>鐘心辰</t>
  </si>
  <si>
    <t>謝孟宸</t>
  </si>
  <si>
    <t>柯閔勛</t>
  </si>
  <si>
    <t>6/24-6/28事假退5天</t>
  </si>
  <si>
    <t>陳琮維</t>
  </si>
  <si>
    <t>6/21.6/24-6/28出國退6天</t>
  </si>
  <si>
    <t>許展嘉</t>
  </si>
  <si>
    <t>盧宜妡</t>
  </si>
  <si>
    <t>6/24-6/28出國退5天</t>
  </si>
  <si>
    <t>劉若亞</t>
  </si>
  <si>
    <t>鄧子嘉</t>
  </si>
  <si>
    <t>張杬霳</t>
  </si>
  <si>
    <t>401</t>
  </si>
  <si>
    <t>林錦瑄</t>
  </si>
  <si>
    <t>401</t>
  </si>
  <si>
    <t>黃琮捷</t>
  </si>
  <si>
    <t>賴坤璿</t>
  </si>
  <si>
    <t>4/30起退週二安親（9*70=630)扣5/7臨安100</t>
  </si>
  <si>
    <t>李亦晨</t>
  </si>
  <si>
    <t>6/14起退牛奶11天</t>
  </si>
  <si>
    <t>訾崎</t>
  </si>
  <si>
    <t>6/18-6/19流感退2天</t>
  </si>
  <si>
    <t>6/18-6/19流感退週三籃球160</t>
  </si>
  <si>
    <t>103</t>
  </si>
  <si>
    <t>陳敬斈</t>
  </si>
  <si>
    <t>6月起退牛奶，共19天</t>
  </si>
  <si>
    <t>蔡安哲</t>
  </si>
  <si>
    <t>6/3流感退籃球課</t>
  </si>
  <si>
    <t>201</t>
  </si>
  <si>
    <t>賴妘欣</t>
  </si>
  <si>
    <t>6/3-6/4流感退英安</t>
  </si>
  <si>
    <t>6/3-6/4流感退2天</t>
  </si>
  <si>
    <t>陳妤蓁</t>
  </si>
  <si>
    <t>6/4-6/6流感退3天</t>
  </si>
  <si>
    <t>6/28班聚退餐（請湯瑞蘭老師代轉費用給班代表)</t>
  </si>
  <si>
    <t>楊苡勤</t>
  </si>
  <si>
    <t>6/25-6/28請假退4天</t>
  </si>
  <si>
    <t>505</t>
  </si>
  <si>
    <t>黃詩淇</t>
  </si>
  <si>
    <t>6/24-6/27手骨折退4天</t>
  </si>
  <si>
    <t>古子庭</t>
  </si>
  <si>
    <t>林奐宇</t>
  </si>
  <si>
    <t>陳致延</t>
  </si>
  <si>
    <t>退便當、牛奶、學藝安親等總計</t>
  </si>
  <si>
    <t>林芷妍</t>
  </si>
  <si>
    <t>財團法人東海大學附屬高級中等學校小學部108年9月各項退費明細表</t>
  </si>
  <si>
    <t>賴俞恬</t>
  </si>
  <si>
    <t>6/5-6/13出國退6天</t>
  </si>
  <si>
    <t>6/4-6/10事假退4天</t>
  </si>
  <si>
    <t>紀威臣</t>
  </si>
  <si>
    <t>卓永濰</t>
  </si>
  <si>
    <t>退制服短褲一件</t>
  </si>
  <si>
    <t>湯瑞蘭老師</t>
  </si>
  <si>
    <t>財團法人東海大學附屬高級中等學校小學部108年9.10.11月各項退費明細表</t>
  </si>
  <si>
    <t xml:space="preserve"> 李星澐</t>
  </si>
  <si>
    <t>退10、11月退當（過敏），退42天</t>
  </si>
  <si>
    <t>11月起退餐，退55天</t>
  </si>
  <si>
    <t>李之薰</t>
  </si>
  <si>
    <t>10月起退餐，退77天</t>
  </si>
  <si>
    <t>305</t>
  </si>
  <si>
    <t>王薇晴</t>
  </si>
  <si>
    <t>9/9-9/12腸病毒停課4天</t>
  </si>
  <si>
    <t>王軍喆</t>
  </si>
  <si>
    <t>9/6-9/12腸病毒停課5天</t>
  </si>
  <si>
    <t>謝釉心</t>
  </si>
  <si>
    <t>10/1-10/7腸病毒停課6天</t>
  </si>
  <si>
    <t>王兆榆</t>
  </si>
  <si>
    <t>10/8.10/9A流停課2天</t>
  </si>
  <si>
    <t>505</t>
  </si>
  <si>
    <t>林依娜</t>
  </si>
  <si>
    <t>10/23-10/25A流停課退週三直排輪一堂</t>
  </si>
  <si>
    <t>10/23-10/25腸病毒停課3天</t>
  </si>
  <si>
    <t>10/23-10/25A流停課退週三編織一堂</t>
  </si>
  <si>
    <t>邱右嘉</t>
  </si>
  <si>
    <t>10/21-10/25腸病毒停課5天</t>
  </si>
  <si>
    <t>105</t>
  </si>
  <si>
    <t>陳宥霖</t>
  </si>
  <si>
    <t>9/2-9/5自主隔離停課4天</t>
  </si>
  <si>
    <t>9/2-9/5自主隔離退5-6點安親4天.中安3天150.英安1天50</t>
  </si>
  <si>
    <t>陳采潔</t>
  </si>
  <si>
    <t>9/2-9/6腸病毒停課5天</t>
  </si>
  <si>
    <t>9/2-9/6腸病毒停課退5-6安親5天500.中安2天100.英安2天100</t>
  </si>
  <si>
    <t>黃筠文</t>
  </si>
  <si>
    <t>9/4-9/9腸病毒停課4天</t>
  </si>
  <si>
    <t>9/4-9/9腸病毒停課退街舞一堂</t>
  </si>
  <si>
    <t>呂承恩</t>
  </si>
  <si>
    <t>10/9、10/14腸病毒停課2天</t>
  </si>
  <si>
    <t>莊淩翔</t>
  </si>
  <si>
    <t>10/2-10/5A流停課4天</t>
  </si>
  <si>
    <t>101</t>
  </si>
  <si>
    <t>黃苡晴</t>
  </si>
  <si>
    <t>9/30-10/4腸病毒停課5天</t>
  </si>
  <si>
    <t>104</t>
  </si>
  <si>
    <t>楊絜翔</t>
  </si>
  <si>
    <t>鐘永珺</t>
  </si>
  <si>
    <t>9/20-9/25A流停課4天</t>
  </si>
  <si>
    <t>9/20-9/25A流停課退5-6點安親400。英安200</t>
  </si>
  <si>
    <t>918-9/20A流停課3天</t>
  </si>
  <si>
    <t>洪鈺翔</t>
  </si>
  <si>
    <t>吳秉諺</t>
  </si>
  <si>
    <t>9/23-9/24腸病毒停課2天</t>
  </si>
  <si>
    <t>李彥勳</t>
  </si>
  <si>
    <t>10/21-10/25腸病毒停課退5-6點安親5天</t>
  </si>
  <si>
    <t>10/21-10/25腸病毒退籃球一堂</t>
  </si>
  <si>
    <t>洪羽彤</t>
  </si>
  <si>
    <t>11/4-11/11出國，退6天</t>
  </si>
  <si>
    <t>王祈淮</t>
  </si>
  <si>
    <t>11/6-11/12出國，退5天</t>
  </si>
  <si>
    <t>温柏睿</t>
  </si>
  <si>
    <t>蔡依宸</t>
  </si>
  <si>
    <t>10月起退餐，退77天</t>
  </si>
  <si>
    <t>童昱臻</t>
  </si>
  <si>
    <t>10/5-10/9請假退4天</t>
  </si>
  <si>
    <t>9/23-10/3出國，退9天</t>
  </si>
  <si>
    <t>廖御惟</t>
  </si>
  <si>
    <t>9/17-9/20請假，退4天</t>
  </si>
  <si>
    <t>廖羿筑</t>
  </si>
  <si>
    <t>9/18-9/23請假，退4天</t>
  </si>
  <si>
    <t>9/16-9/19請假退4天</t>
  </si>
  <si>
    <t>羅文謙</t>
  </si>
  <si>
    <t>9/30-10/3出國，退4天</t>
  </si>
  <si>
    <t>羅玟欣</t>
  </si>
  <si>
    <t>鄧晴書</t>
  </si>
  <si>
    <t>9/12-9/20出國退6天</t>
  </si>
  <si>
    <t>11/6-11/15請假退7天(11月起退牛奶，學藝費已退$)</t>
  </si>
  <si>
    <t>王立佳</t>
  </si>
  <si>
    <t>10/3-10/8出國，退5天</t>
  </si>
  <si>
    <t>10/5-10/9出國，退4天</t>
  </si>
  <si>
    <t>黃苡晴</t>
  </si>
  <si>
    <t>10/14-10/18出國退5天</t>
  </si>
  <si>
    <t>楊子瑩</t>
  </si>
  <si>
    <t>10/21-10/25請假退5天</t>
  </si>
  <si>
    <t>403</t>
  </si>
  <si>
    <t>404</t>
  </si>
  <si>
    <t>405</t>
  </si>
  <si>
    <t>10/7年級活動</t>
  </si>
  <si>
    <t>10/7年級活動</t>
  </si>
  <si>
    <t>10/7年級活動</t>
  </si>
  <si>
    <t>202</t>
  </si>
  <si>
    <t>童昱晴</t>
  </si>
  <si>
    <t>10/5-10/9請假退4天</t>
  </si>
  <si>
    <t>鐘永珺</t>
  </si>
  <si>
    <t>洪語恩</t>
  </si>
  <si>
    <t>退數學課堂講義（顏姿蓉代墊費用給學生，款項應退顏姿蓉）</t>
  </si>
  <si>
    <t>徐靖為</t>
  </si>
  <si>
    <t>10/22-10/25腸病毒停課4天</t>
  </si>
  <si>
    <t>10/22-10/25腸病毒停課退4天</t>
  </si>
  <si>
    <t>徐靖為</t>
  </si>
  <si>
    <t>10/22-10/25腸病毒停課退英安50.中安100</t>
  </si>
  <si>
    <t>10/22-10/25腸病毒停課退週五足球一堂</t>
  </si>
  <si>
    <t>施承妘</t>
  </si>
  <si>
    <t>教材退費小計</t>
  </si>
  <si>
    <t>暑期音樂營退費小計</t>
  </si>
  <si>
    <t>陶以恩</t>
  </si>
  <si>
    <t>柯玟萱</t>
  </si>
  <si>
    <t>黃寶儀</t>
  </si>
  <si>
    <t>陳沛綺</t>
  </si>
  <si>
    <t>林依娜</t>
  </si>
  <si>
    <t>楊亦甯</t>
  </si>
  <si>
    <t>王珊妮</t>
  </si>
  <si>
    <t>張銘洋</t>
  </si>
  <si>
    <t>黃柏叡</t>
  </si>
  <si>
    <t>黃芷羚</t>
  </si>
  <si>
    <t>林季妍</t>
  </si>
  <si>
    <t>柯奕亘</t>
  </si>
  <si>
    <t>林彥萱</t>
  </si>
  <si>
    <t>劉若琴</t>
  </si>
  <si>
    <t>退9/27音樂營</t>
  </si>
  <si>
    <t>導師簽名</t>
  </si>
  <si>
    <t>退8/26.8/27音樂營</t>
  </si>
  <si>
    <t>退8/26.8/27音樂營</t>
  </si>
  <si>
    <t>劉謙予</t>
  </si>
  <si>
    <t>11月起訂，退55天</t>
  </si>
  <si>
    <t>102</t>
  </si>
  <si>
    <t>10/17-10/18A流停課2天</t>
  </si>
  <si>
    <t>12/23-1/7出國退11天</t>
  </si>
  <si>
    <t>9/25-10/7出國退10天</t>
  </si>
  <si>
    <t>9/16-9/27出國，退10天</t>
  </si>
  <si>
    <t>9/19-9/24腸病毒停課4天</t>
  </si>
  <si>
    <t>10/17-10/18A流停課退英安2天</t>
  </si>
  <si>
    <t>費用名稱</t>
  </si>
  <si>
    <t>原定繳費期間</t>
  </si>
  <si>
    <t>繳款金額</t>
  </si>
  <si>
    <t>年級</t>
  </si>
  <si>
    <t>完成日期</t>
  </si>
  <si>
    <t>一</t>
  </si>
  <si>
    <t>107學年第一學期註冊費</t>
  </si>
  <si>
    <t>繳費日期</t>
  </si>
  <si>
    <t>107.9.20</t>
  </si>
  <si>
    <t>一</t>
  </si>
  <si>
    <t>107學年第二學期註冊費</t>
  </si>
  <si>
    <t>107-2課外活動費</t>
  </si>
  <si>
    <t>107.12.19</t>
  </si>
  <si>
    <t>107.12.19</t>
  </si>
  <si>
    <r>
      <t>107/10/19</t>
    </r>
    <r>
      <rPr>
        <sz val="12"/>
        <rFont val="細明體"/>
        <family val="3"/>
      </rPr>
      <t>～</t>
    </r>
    <r>
      <rPr>
        <sz val="12"/>
        <rFont val="Calibri"/>
        <family val="2"/>
      </rPr>
      <t>107/10/28</t>
    </r>
  </si>
  <si>
    <r>
      <t>107/6/28</t>
    </r>
    <r>
      <rPr>
        <sz val="12"/>
        <rFont val="細明體"/>
        <family val="3"/>
      </rPr>
      <t>～</t>
    </r>
    <r>
      <rPr>
        <sz val="12"/>
        <rFont val="Calibri"/>
        <family val="2"/>
      </rPr>
      <t>107/8/15</t>
    </r>
  </si>
  <si>
    <t>108/1/18~108/2/11</t>
  </si>
  <si>
    <r>
      <t>108/4/3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108/4/19</t>
    </r>
  </si>
  <si>
    <t>108/5/20</t>
  </si>
  <si>
    <t>108/9/6</t>
  </si>
  <si>
    <t>108/10/16</t>
  </si>
  <si>
    <t>107-1課外活動費</t>
  </si>
  <si>
    <t>二</t>
  </si>
  <si>
    <t>108學年第二學期註冊費</t>
  </si>
  <si>
    <r>
      <t>108/6/28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108/8/16</t>
    </r>
  </si>
  <si>
    <r>
      <t>108/10/30</t>
    </r>
    <r>
      <rPr>
        <sz val="12"/>
        <rFont val="細明體"/>
        <family val="3"/>
      </rPr>
      <t>～</t>
    </r>
    <r>
      <rPr>
        <sz val="12"/>
        <rFont val="Calibri"/>
        <family val="2"/>
      </rPr>
      <t>108/11/18</t>
    </r>
  </si>
  <si>
    <t>108/10/21</t>
  </si>
  <si>
    <t>便當費</t>
  </si>
  <si>
    <t>學生團體保險費</t>
  </si>
  <si>
    <t>家長會費</t>
  </si>
  <si>
    <t>戶外教學育</t>
  </si>
  <si>
    <t>代收費</t>
  </si>
  <si>
    <t>代收費</t>
  </si>
  <si>
    <t>108-2課外活動費（中英教科書）</t>
  </si>
  <si>
    <t>108/10/21</t>
  </si>
  <si>
    <t>未繳金額合計</t>
  </si>
  <si>
    <t>林Ｏ彤小朋友就學費用繳納明細表</t>
  </si>
  <si>
    <t>會計主任：</t>
  </si>
  <si>
    <t>校長：</t>
  </si>
  <si>
    <t>　　　部主任：</t>
  </si>
  <si>
    <t>尚未繳納</t>
  </si>
  <si>
    <t>尚未繳納</t>
  </si>
  <si>
    <t>108-1註冊費合計：78807元</t>
  </si>
  <si>
    <t>404</t>
  </si>
  <si>
    <t>501</t>
  </si>
  <si>
    <t>601</t>
  </si>
  <si>
    <t>605</t>
  </si>
  <si>
    <t>505</t>
  </si>
  <si>
    <t>財團法人東海大學附屬高級中等學校小學部108年10.11.12月各項退費明細表</t>
  </si>
  <si>
    <t>戶外教育退費小計</t>
  </si>
  <si>
    <t>賴詠潔</t>
  </si>
  <si>
    <t>退麥克田園門票</t>
  </si>
  <si>
    <t>紀其亞</t>
  </si>
  <si>
    <t>柯肇祥</t>
  </si>
  <si>
    <t>退迦南美地</t>
  </si>
  <si>
    <t>陳莙蓓</t>
  </si>
  <si>
    <t>退餅乾優格學院</t>
  </si>
  <si>
    <t>陳昀漢</t>
  </si>
  <si>
    <t>退戶外教育</t>
  </si>
  <si>
    <t>張允</t>
  </si>
  <si>
    <t>退戶外教育</t>
  </si>
  <si>
    <t>賴品澔</t>
  </si>
  <si>
    <t>退DR1.6</t>
  </si>
  <si>
    <t>張譽耀</t>
  </si>
  <si>
    <t>退Journeys 1.4</t>
  </si>
  <si>
    <t>陳璽晴</t>
  </si>
  <si>
    <t>退Journeys 1.5</t>
  </si>
  <si>
    <t>11/11起退W一.二.三.四5-6點安親不含點心40次*70</t>
  </si>
  <si>
    <t>吳奕霏</t>
  </si>
  <si>
    <t>11/4退W二.三.四5-7點安親共31次*200</t>
  </si>
  <si>
    <t>退5-6點安親</t>
  </si>
  <si>
    <t>彭博渝</t>
  </si>
  <si>
    <t>彭博敬</t>
  </si>
  <si>
    <t>302</t>
  </si>
  <si>
    <t>張馥瑢</t>
  </si>
  <si>
    <t>9/30～11/25退週一5-6點共8次</t>
  </si>
  <si>
    <t>呂禹霏</t>
  </si>
  <si>
    <t>11/18~1/20退6-7點安親共45次</t>
  </si>
  <si>
    <t>蔡辰希</t>
  </si>
  <si>
    <t>11/21~1/20退5-6點安親共9次</t>
  </si>
  <si>
    <t>賴坤璿</t>
  </si>
  <si>
    <t>108/4/30起退週二5-6點共9次*70（4/30.5/7.5/14.5/21.5/28.6/4.6/11.6/18.6/25)</t>
  </si>
  <si>
    <t>黃鈺璇</t>
  </si>
  <si>
    <t>退4-5點安親溢收款750</t>
  </si>
  <si>
    <t>叢幼傑</t>
  </si>
  <si>
    <t>退4-5點安親溢收款</t>
  </si>
  <si>
    <t>柯肇誠</t>
  </si>
  <si>
    <t>姜濟平</t>
  </si>
  <si>
    <t>王孝琦</t>
  </si>
  <si>
    <t>石韜</t>
  </si>
  <si>
    <t>11/19-11/22出國，退4天</t>
  </si>
  <si>
    <t>11/8-11/15請假，退6天</t>
  </si>
  <si>
    <t>11/11-11/15請假，退5天</t>
  </si>
  <si>
    <t>歐柏成</t>
  </si>
  <si>
    <t>11/8-11/14請假，退5天</t>
  </si>
  <si>
    <t>李昀潔</t>
  </si>
  <si>
    <t>11/25-11/28請假，退4天</t>
  </si>
  <si>
    <t>李欣潔</t>
  </si>
  <si>
    <t>11/14-11/15肺炎病假，退2天</t>
  </si>
  <si>
    <t>崔晨恩</t>
  </si>
  <si>
    <t>11/15起退餐，共46天</t>
  </si>
  <si>
    <t>詹宜霏</t>
  </si>
  <si>
    <t>12月起退牛奶，退35天</t>
  </si>
  <si>
    <t>11月起退餐，共55天</t>
  </si>
  <si>
    <t>張允</t>
  </si>
  <si>
    <t>11/6-11/8腸病毒，退2天（11/7戶外教育）</t>
  </si>
  <si>
    <t>李宛璘</t>
  </si>
  <si>
    <t>11/26-11/29A流，退4天</t>
  </si>
  <si>
    <t>11/26-11/29A流退編織課一次</t>
  </si>
  <si>
    <t>鄭酈安</t>
  </si>
  <si>
    <t>11/26-11/29A流退跆拳課一次</t>
  </si>
  <si>
    <t>11/26-11/29A流，退4天</t>
  </si>
  <si>
    <t>黃柏叡</t>
  </si>
  <si>
    <t>12/1起退餐，共35天</t>
  </si>
  <si>
    <t>鐘心辰</t>
  </si>
  <si>
    <t>11/6起退餐，共52天</t>
  </si>
  <si>
    <t>陳亞昀</t>
  </si>
  <si>
    <t>11/25-11/29A流，退5天</t>
  </si>
  <si>
    <t>11/25-11/28A流，退4天</t>
  </si>
  <si>
    <t>11/25-11/29A流，退樂樂榛一次</t>
  </si>
  <si>
    <t>11/25-11/29A流，退5天（5-6點安親）</t>
  </si>
  <si>
    <t>劉昕伶</t>
  </si>
  <si>
    <t>101</t>
  </si>
  <si>
    <t>李宥樂</t>
  </si>
  <si>
    <t>11/8-11/11A流，退2天</t>
  </si>
  <si>
    <t>李岳霖</t>
  </si>
  <si>
    <t>11/5-11/8A流，退3天</t>
  </si>
  <si>
    <t>11/11-11/14出國，退4天</t>
  </si>
  <si>
    <t>朱禹臻</t>
  </si>
  <si>
    <t>陳冠宇</t>
  </si>
  <si>
    <t>11/28-11/29A流，退2天</t>
  </si>
  <si>
    <t>12月起退，退35天</t>
  </si>
  <si>
    <t>12月起退，退35天</t>
  </si>
  <si>
    <t>張玹睿</t>
  </si>
  <si>
    <t>12月起退，退35天</t>
  </si>
  <si>
    <t>游少鋒</t>
  </si>
  <si>
    <t>退Journeys 1.3</t>
  </si>
  <si>
    <t>劉星樂</t>
  </si>
  <si>
    <t>李家語</t>
  </si>
  <si>
    <t>李承諺</t>
  </si>
  <si>
    <t>12/5-12/10請假，退4天</t>
  </si>
  <si>
    <t>9/30起退週一6-7點、9/30-10/28週三、10/29退週二6-7點，應收15520，實收16980，應退1460</t>
  </si>
  <si>
    <t>9/30退週一6-7點1700、10/29退週二6-7點1200，應退2900</t>
  </si>
  <si>
    <t>李允碩</t>
  </si>
  <si>
    <t>12/5-12/10請假，退4天</t>
  </si>
  <si>
    <t>沈郁儒</t>
  </si>
  <si>
    <t>12/3-12/12出國，退8天</t>
  </si>
  <si>
    <t>郭昱希</t>
  </si>
  <si>
    <t>鄭羽希</t>
  </si>
  <si>
    <t>12月起退牛奶，退35天</t>
  </si>
  <si>
    <t>201</t>
  </si>
  <si>
    <t>張智勛</t>
  </si>
  <si>
    <t>11/23退桌遊1077改上中文安親350 (1077-350=727)</t>
  </si>
  <si>
    <t>g</t>
  </si>
  <si>
    <t>104</t>
  </si>
  <si>
    <t>404</t>
  </si>
  <si>
    <t>602</t>
  </si>
  <si>
    <t>605</t>
  </si>
  <si>
    <t>104</t>
  </si>
  <si>
    <t>101</t>
  </si>
  <si>
    <t>合計</t>
  </si>
  <si>
    <t>財團法人東海大學附屬高級中等學校小學部108年12月及109年1月各項退費明細表</t>
  </si>
  <si>
    <t>柯肇成</t>
  </si>
  <si>
    <t>1/13-1/17出國</t>
  </si>
  <si>
    <t>楊昀霏</t>
  </si>
  <si>
    <t>1/13-1/17請假</t>
  </si>
  <si>
    <t>12/23-12/26腸病毒</t>
  </si>
  <si>
    <t>12/23-12/26腸病病（中安100英安50）</t>
  </si>
  <si>
    <t>12/23-12/26腸病病（瘋狂科學260跆拳180）</t>
  </si>
  <si>
    <t>1/10-1/15請假</t>
  </si>
  <si>
    <t>12/26-12/31出國</t>
  </si>
  <si>
    <t>楊璿萱</t>
  </si>
  <si>
    <t>1/13-1/16喪假</t>
  </si>
  <si>
    <t>曾子瑜</t>
  </si>
  <si>
    <t>1/13-1/17出國</t>
  </si>
  <si>
    <t>105</t>
  </si>
  <si>
    <t>邱禹璇</t>
  </si>
  <si>
    <t>黃子洵</t>
  </si>
  <si>
    <t>202</t>
  </si>
  <si>
    <t>1/10-1/15請假</t>
  </si>
  <si>
    <t>張益閔</t>
  </si>
  <si>
    <t>12/27-1/3出國</t>
  </si>
  <si>
    <t>張辛瑜</t>
  </si>
  <si>
    <t>304</t>
  </si>
  <si>
    <t>張硯閔</t>
  </si>
  <si>
    <t>305</t>
  </si>
  <si>
    <t>張家榛</t>
  </si>
  <si>
    <t>沈恩舟</t>
  </si>
  <si>
    <t>1/13-1/17請假</t>
  </si>
  <si>
    <t>1/14-1/17請假</t>
  </si>
  <si>
    <t>402</t>
  </si>
  <si>
    <t>鍾承羲</t>
  </si>
  <si>
    <t>林宸瑋</t>
  </si>
  <si>
    <t>潘威朋</t>
  </si>
  <si>
    <t>1/10-1/16出國</t>
  </si>
  <si>
    <t>12/23-12/16出國</t>
  </si>
  <si>
    <t>王彥喬</t>
  </si>
  <si>
    <t>賴亭瑋</t>
  </si>
  <si>
    <t>12/20-12/25出國</t>
  </si>
  <si>
    <t>蔡肯妮</t>
  </si>
  <si>
    <t>12/23-12/27請假</t>
  </si>
  <si>
    <t>張榆楨</t>
  </si>
  <si>
    <t>12/10-12/13A流</t>
  </si>
  <si>
    <t>12/10-12/13A流（中安50英安50）</t>
  </si>
  <si>
    <t>12/10-12/13A流（舞蹈180輕粘土170美藝170）</t>
  </si>
  <si>
    <t>12/11-12/13B流</t>
  </si>
  <si>
    <t>12/11-12/13B流(輕粘土170街舞180積木170）1</t>
  </si>
  <si>
    <t>203</t>
  </si>
  <si>
    <t>林朵蔓</t>
  </si>
  <si>
    <t>12/24-12/27腸病毒（中安50英安50）</t>
  </si>
  <si>
    <t>12/24-12/27腸病毒（扯鈴170 生科170 跆拳180）</t>
  </si>
  <si>
    <t>12/24-12/27腸病毒</t>
  </si>
  <si>
    <t>303</t>
  </si>
  <si>
    <t>1月起退牛奶</t>
  </si>
  <si>
    <t>楊嵩樂</t>
  </si>
  <si>
    <t>12/23-12/24B流</t>
  </si>
  <si>
    <t>304</t>
  </si>
  <si>
    <t>林承駐</t>
  </si>
  <si>
    <t>1月起退</t>
  </si>
  <si>
    <t>305</t>
  </si>
  <si>
    <t>楊懿約</t>
  </si>
  <si>
    <t>12/4-12/6A流</t>
  </si>
  <si>
    <t>12/4-12/6A流（兒童吉他）</t>
  </si>
  <si>
    <t>12/25-12/30肺炎</t>
  </si>
  <si>
    <t>陳俊曄</t>
  </si>
  <si>
    <t>陳劭榤</t>
  </si>
  <si>
    <t>林姵辰</t>
  </si>
  <si>
    <t>楊嵩慧</t>
  </si>
  <si>
    <t xml:space="preserve">流感停課12/17-12/20$564、12/23-12/24$282 </t>
  </si>
  <si>
    <t>12/4-12/6流感停課</t>
  </si>
  <si>
    <r>
      <t>1</t>
    </r>
    <r>
      <rPr>
        <sz val="12"/>
        <rFont val="新細明體"/>
        <family val="1"/>
      </rPr>
      <t>2/5-12/9流感停課</t>
    </r>
  </si>
  <si>
    <r>
      <t>1</t>
    </r>
    <r>
      <rPr>
        <sz val="12"/>
        <rFont val="新細明體"/>
        <family val="1"/>
      </rPr>
      <t>2/9-12/13流感停課</t>
    </r>
  </si>
  <si>
    <t>305</t>
  </si>
  <si>
    <t>李品玥</t>
  </si>
  <si>
    <t>1/1-1/20退安親點心</t>
  </si>
  <si>
    <t>林庭語</t>
  </si>
  <si>
    <t>12/17起退每週二6-7點安親(12/17.12/24.12/31.1/7.1/14)</t>
  </si>
  <si>
    <t>賴宥諺</t>
  </si>
  <si>
    <t>12/19起退安親點心，共22天*30</t>
  </si>
  <si>
    <t>503</t>
  </si>
  <si>
    <t>林琦蓁</t>
  </si>
  <si>
    <t>12/1起退5-7點週一安親（12/2.12/9.12/16.12/23.12/30.1/6.1/13.1/20)</t>
  </si>
  <si>
    <t>601</t>
  </si>
  <si>
    <t>12/17起退每週二6-7點安親(12/17.12/24.12/31.1/7.1/14)</t>
  </si>
  <si>
    <t>制服退費小計</t>
  </si>
  <si>
    <t>游晨熙</t>
  </si>
  <si>
    <t>退背心裙一件</t>
  </si>
  <si>
    <t>鍾鈺浩</t>
  </si>
  <si>
    <t>退制服外套一件1600換短上衣350運短衣2件600運長衣1件450，尚需退200</t>
  </si>
  <si>
    <t>305</t>
  </si>
  <si>
    <t>財團法人東海大學附屬高級中等學校小學部108年1、2、3月各項退費明表</t>
  </si>
  <si>
    <t>顏以媃</t>
  </si>
  <si>
    <t>開學誤訂2/25起退餐</t>
  </si>
  <si>
    <t>楊嵩樂</t>
  </si>
  <si>
    <t>12/17-12/21流感</t>
  </si>
  <si>
    <t>12/17-12/21流感，退樂樂棒球一次</t>
  </si>
  <si>
    <t>陳學熙</t>
  </si>
  <si>
    <t>開學誤訂2/25起退餐</t>
  </si>
  <si>
    <t>303</t>
  </si>
  <si>
    <t>開學誤訂3/3起退</t>
  </si>
  <si>
    <t>陳采妮</t>
  </si>
  <si>
    <t>劉姮纓</t>
  </si>
  <si>
    <t>104</t>
  </si>
  <si>
    <t>劉翃邑</t>
  </si>
  <si>
    <t>1/14-1/17流感</t>
  </si>
  <si>
    <t>1/14-1/17流感，退中安1次英安1次</t>
  </si>
  <si>
    <t>1/14-1/17流感，退舞蹈1次</t>
  </si>
  <si>
    <t>林道侖</t>
  </si>
  <si>
    <t>1/17-1/20流感</t>
  </si>
  <si>
    <t>呂睿芸</t>
  </si>
  <si>
    <t>1/14-1/17流感退週四5-6點安親</t>
  </si>
  <si>
    <t>1/14-1/17流感，退直排輪一次</t>
  </si>
  <si>
    <t>黃子恩</t>
  </si>
  <si>
    <t>1/17-1/20腸病毒</t>
  </si>
  <si>
    <t>黃寶儀</t>
  </si>
  <si>
    <t>1/3-1/7流感</t>
  </si>
  <si>
    <t>1/13-1/20請假</t>
  </si>
  <si>
    <t>林苡勤</t>
  </si>
  <si>
    <t>1/13-1/20請假</t>
  </si>
  <si>
    <t>張善閎</t>
  </si>
  <si>
    <t>稅葭芸</t>
  </si>
  <si>
    <t>1/15-1/20事假</t>
  </si>
  <si>
    <t>郭宇哲</t>
  </si>
  <si>
    <t>1/14-1/20出國</t>
  </si>
  <si>
    <t>靳子晴</t>
  </si>
  <si>
    <t>1/14-1/20出國</t>
  </si>
  <si>
    <t>蔡心依</t>
  </si>
  <si>
    <t>1/13-1/20請假，退6天</t>
  </si>
  <si>
    <t>陳勳毅</t>
  </si>
  <si>
    <t>1/15-1/20請假</t>
  </si>
  <si>
    <t>黃鼎洲</t>
  </si>
  <si>
    <t>1/13-1/17出國</t>
  </si>
  <si>
    <t>黃律淞</t>
  </si>
  <si>
    <t>1/13-1/17出國</t>
  </si>
  <si>
    <t>102</t>
  </si>
  <si>
    <t>12/23-12/26腸病毒退5-6點安親</t>
  </si>
  <si>
    <r>
      <t>1</t>
    </r>
    <r>
      <rPr>
        <sz val="12"/>
        <rFont val="新細明體"/>
        <family val="1"/>
      </rPr>
      <t>03</t>
    </r>
  </si>
  <si>
    <t>何友煦</t>
  </si>
  <si>
    <r>
      <t>1</t>
    </r>
    <r>
      <rPr>
        <sz val="12"/>
        <rFont val="新細明體"/>
        <family val="1"/>
      </rPr>
      <t>/13-1/16請假</t>
    </r>
  </si>
  <si>
    <t>何宛芯</t>
  </si>
  <si>
    <t>1/13-1/20請假</t>
  </si>
  <si>
    <t>404</t>
  </si>
  <si>
    <t>許犇犇</t>
  </si>
  <si>
    <t>江翊慈</t>
  </si>
  <si>
    <t>1/10-1/16出國</t>
  </si>
  <si>
    <t>邱右嘉</t>
  </si>
  <si>
    <t>1/10-1/16請假</t>
  </si>
  <si>
    <t>盧緯綸</t>
  </si>
  <si>
    <t>1/14-1/20出國</t>
  </si>
  <si>
    <t>蕭科毅</t>
  </si>
  <si>
    <t>403</t>
  </si>
  <si>
    <t>邱琮澔</t>
  </si>
  <si>
    <t>1/10-1/15請假</t>
  </si>
  <si>
    <t>鄭詠晶</t>
  </si>
  <si>
    <t>1/13-1/20出國</t>
  </si>
  <si>
    <t>204</t>
  </si>
  <si>
    <t>1/13-1/17請假</t>
  </si>
  <si>
    <t>304</t>
  </si>
  <si>
    <t>謝承祐</t>
  </si>
  <si>
    <t>梁啟剛</t>
  </si>
  <si>
    <t>1/13-1/20請假</t>
  </si>
  <si>
    <t>簡婕</t>
  </si>
  <si>
    <t>1/10-1/20出國</t>
  </si>
  <si>
    <t>鄭臣芳</t>
  </si>
  <si>
    <t>1/14-1/17出國</t>
  </si>
  <si>
    <t>梁啟軒</t>
  </si>
  <si>
    <t>蕭棨允</t>
  </si>
  <si>
    <t>1/14-1/20請假</t>
  </si>
  <si>
    <t>黃語柔</t>
  </si>
  <si>
    <t>陳彥呈</t>
  </si>
  <si>
    <t>1/10-1/20出國</t>
  </si>
  <si>
    <t>鍾語桐</t>
  </si>
  <si>
    <t>305</t>
  </si>
  <si>
    <t>鍾凱翔</t>
  </si>
  <si>
    <t>1/13-1/20出國</t>
  </si>
  <si>
    <t>202</t>
  </si>
  <si>
    <t>余品蓁</t>
  </si>
  <si>
    <t>301</t>
  </si>
  <si>
    <t>陳品綸</t>
  </si>
  <si>
    <t>1/13-1/20出國</t>
  </si>
  <si>
    <t>潘睿恩</t>
  </si>
  <si>
    <t>1/15-1/20出國</t>
  </si>
  <si>
    <t>1/13-1/20請假</t>
  </si>
  <si>
    <t>王怡淩</t>
  </si>
  <si>
    <t>陳宥均</t>
  </si>
  <si>
    <t>陳宥璇</t>
  </si>
  <si>
    <t>1/13-1/20出國</t>
  </si>
  <si>
    <t>樂加恩</t>
  </si>
  <si>
    <t>1/10-1/20出國</t>
  </si>
  <si>
    <t>張愛莉</t>
  </si>
  <si>
    <t>1/15-1/20請假</t>
  </si>
  <si>
    <t>楊嵩慧</t>
  </si>
  <si>
    <t>盧宜妡</t>
  </si>
  <si>
    <t>1/14-1/20出國</t>
  </si>
  <si>
    <t>201</t>
  </si>
  <si>
    <t>郭宇程</t>
  </si>
  <si>
    <t>黃語晨</t>
  </si>
  <si>
    <t>1/13-1/20請假</t>
  </si>
  <si>
    <t>石韜</t>
  </si>
  <si>
    <t>1/14-1/20出國</t>
  </si>
  <si>
    <t>1/13-1/20退5-6點安親</t>
  </si>
  <si>
    <t>賴宥澄</t>
  </si>
  <si>
    <t>退1/14及1/15安親點心</t>
  </si>
  <si>
    <t>林法燊</t>
  </si>
  <si>
    <t>3/3-3/6請假</t>
  </si>
  <si>
    <t>405</t>
  </si>
  <si>
    <t>李安庭</t>
  </si>
  <si>
    <t>4/13起退周一安親加週四安親（週一應退14次，加週四12次）</t>
  </si>
  <si>
    <t>301</t>
  </si>
  <si>
    <t>401</t>
  </si>
  <si>
    <t>4/7-4/10請假</t>
  </si>
  <si>
    <t>李侑珊</t>
  </si>
  <si>
    <t>4/7-4/17自主健康管理</t>
  </si>
  <si>
    <t>101</t>
  </si>
  <si>
    <t>翁晨祐</t>
  </si>
  <si>
    <t>4/6-4/10請假</t>
  </si>
  <si>
    <t>604</t>
  </si>
  <si>
    <t>黃峙瑋</t>
  </si>
  <si>
    <t>105</t>
  </si>
  <si>
    <t>1/10-1/15出國</t>
  </si>
  <si>
    <t>4月起退</t>
  </si>
  <si>
    <t>陳威滕</t>
  </si>
  <si>
    <t>何明靜</t>
  </si>
  <si>
    <t>3/12起退牛奶，共(91天-7（3/3-3/11）=84天*22</t>
  </si>
  <si>
    <t>何宜蓁</t>
  </si>
  <si>
    <t>3/12起退牛奶，共(91天-7（3/3-3/11）=84天*22</t>
  </si>
  <si>
    <t>陳莙蓓</t>
  </si>
  <si>
    <t>制服費退費小計</t>
  </si>
  <si>
    <t>102</t>
  </si>
  <si>
    <t>李允碩</t>
  </si>
  <si>
    <t>退制服短上衣及制服短褲換運動上衣及運短褲（350+300-300-280=70)</t>
  </si>
  <si>
    <t>張又朕</t>
  </si>
  <si>
    <t>3月起退(95-3)=92天*60</t>
  </si>
  <si>
    <t>劉亮妍</t>
  </si>
  <si>
    <t>4月起退牛奶，退53天（78-21）=57天*22</t>
  </si>
  <si>
    <t>4月起退牛奶，退53天（91-21）=70天*22</t>
  </si>
  <si>
    <t>4月起退(82-3-22)=57天*60</t>
  </si>
  <si>
    <t>602</t>
  </si>
  <si>
    <t>教材費退費小計</t>
  </si>
  <si>
    <t>古苡辰</t>
  </si>
  <si>
    <t>退英文教材Journeys1.2 課本</t>
  </si>
  <si>
    <t>退制服長袖一件</t>
  </si>
  <si>
    <t>退運動服長上衣450一件 換運動服短上衣300，退差額</t>
  </si>
  <si>
    <t>柯育姍</t>
  </si>
  <si>
    <t>604</t>
  </si>
  <si>
    <t>4月停牛奶，共退20天*22</t>
  </si>
  <si>
    <t>3月起退(82-3)=79天*60</t>
  </si>
  <si>
    <t>401</t>
  </si>
  <si>
    <t>105</t>
  </si>
  <si>
    <t>李冠諭</t>
  </si>
  <si>
    <t>605</t>
  </si>
  <si>
    <t>張云喬</t>
  </si>
  <si>
    <t>303</t>
  </si>
  <si>
    <t>6月起退牛奶（2002-1364=638，已喝3~5月62天*22）</t>
  </si>
  <si>
    <t>5/11起退牛奶(2002-1034=968，已喝3/3-5/8共47天*22）</t>
  </si>
  <si>
    <t>謝以諾</t>
  </si>
  <si>
    <t>溫柏睿</t>
  </si>
  <si>
    <t>詹珳棛</t>
  </si>
  <si>
    <t>林禹佑</t>
  </si>
  <si>
    <r>
      <t>5</t>
    </r>
    <r>
      <rPr>
        <sz val="12"/>
        <rFont val="新細明體"/>
        <family val="1"/>
      </rPr>
      <t>/20起退5-6點安親</t>
    </r>
  </si>
  <si>
    <t>劉委竺</t>
  </si>
  <si>
    <t>5/27起退每週三5-6點安親</t>
  </si>
  <si>
    <t>5/1起退5-7點安親（退週一~二共22次*100+週三~五共30次*200）</t>
  </si>
  <si>
    <t>105</t>
  </si>
  <si>
    <t>林羿辰</t>
  </si>
  <si>
    <t>5/1起退每週五4-5點安親，共11次）</t>
  </si>
  <si>
    <r>
      <t>5月起退</t>
    </r>
    <r>
      <rPr>
        <sz val="12"/>
        <rFont val="新細明體"/>
        <family val="1"/>
      </rPr>
      <t>6-7點安親（共52次*100）</t>
    </r>
  </si>
  <si>
    <t>4/27退每週四5-6點（共10次*100）+4/14起退每週五5-6點（共12次*100）</t>
  </si>
  <si>
    <t>4/17起退每週五5-6點（共13次*100）</t>
  </si>
  <si>
    <t>蘇奕安</t>
  </si>
  <si>
    <r>
      <t>4</t>
    </r>
    <r>
      <rPr>
        <sz val="12"/>
        <rFont val="新細明體"/>
        <family val="1"/>
      </rPr>
      <t>/30起退每週四5-6點（共10次*100）</t>
    </r>
  </si>
  <si>
    <t>5/1起退5-7點安親（退週一~三共32次*100+週四共9次*200+週五共11次*100）</t>
  </si>
  <si>
    <t>林柏裕</t>
  </si>
  <si>
    <t>5/14起退每週三5-7點（共8次*70）</t>
  </si>
  <si>
    <t>102</t>
  </si>
  <si>
    <t>102</t>
  </si>
  <si>
    <t>4/20-5/1自主健康管理共10日</t>
  </si>
  <si>
    <t>陳彥愷</t>
  </si>
  <si>
    <t>4/20-5/1自主健康管理共10日</t>
  </si>
  <si>
    <t>420-5/1退5-6點（共10次*100）+（足球170+繪聲170+直排輪170+小提琴400）*2</t>
  </si>
  <si>
    <t>范詠涵</t>
  </si>
  <si>
    <t>5/18起退街舞改上中安（退街舞8次*180，收中安8次*50）</t>
  </si>
  <si>
    <t>李亮瑩</t>
  </si>
  <si>
    <t>退Journeys2.1</t>
  </si>
  <si>
    <t>退Journeys1.5</t>
  </si>
  <si>
    <t>205</t>
  </si>
  <si>
    <t>張樂瀚</t>
  </si>
  <si>
    <t>退制服長袖襯衣一件</t>
  </si>
  <si>
    <t>退制服外套一件改買短制服+短運動服+夏運動褲</t>
  </si>
  <si>
    <t>6月起退餐（5700-3960=1740，已用2~5月共66天3960）</t>
  </si>
  <si>
    <t>4/20起退餐（5700-2160=3540，已用2/25-4/17共36天2160）</t>
  </si>
  <si>
    <t>5月起退餐（4920-2700=2220，已用2~4月共45天2700）</t>
  </si>
  <si>
    <t>5月起退牛奶（2002-902=1100，已喝3-4月共41天*22）</t>
  </si>
  <si>
    <t>6月起退5-6點（共31次*70）</t>
  </si>
  <si>
    <t>財團法人東海大學附屬高級中等學校小學部109年4.5.6月各項退費明表</t>
  </si>
  <si>
    <t>420-5/1自主防疫退英文安親週一，共2次</t>
  </si>
  <si>
    <t>5/1起退5-7點安親（退週三共10次*30+週五共11次*30點心費）</t>
  </si>
  <si>
    <t>黃安婕</t>
  </si>
  <si>
    <t>退8/10-8/14夏令營（英語）一週</t>
  </si>
  <si>
    <t>劉委竺</t>
  </si>
  <si>
    <t>5/27起退週三安親點心，共7次*30</t>
  </si>
  <si>
    <t>退6/19.6/20便當費（未參加六年級畢旅)</t>
  </si>
  <si>
    <t>退6/19.6/20便當費（未參加六年級畢旅)</t>
  </si>
  <si>
    <t>楊涵宇</t>
  </si>
  <si>
    <t>財團法人東海大學附屬高級中等學校小學部109年6、7月各項退費明表</t>
  </si>
  <si>
    <t>朱翔宇</t>
  </si>
  <si>
    <t>許犇犇</t>
  </si>
  <si>
    <t>朱翔嫈</t>
  </si>
  <si>
    <t>204</t>
  </si>
  <si>
    <t>7/6~7/10請假，退5天</t>
  </si>
  <si>
    <t>7/6~7/10請假，退5天</t>
  </si>
  <si>
    <t>7/6~7/10請假，退5天</t>
  </si>
  <si>
    <t>7/7-7/10請假， 退4天</t>
  </si>
  <si>
    <t>7/7-7/10請假， 退4天</t>
  </si>
  <si>
    <t>7/1起</t>
  </si>
  <si>
    <t>7/3~7/13請假，退7天</t>
  </si>
  <si>
    <t>7/3~7/13請假，退7天</t>
  </si>
  <si>
    <t>7/6~7/10請假，退5天</t>
  </si>
  <si>
    <t>簡尹芃</t>
  </si>
  <si>
    <t>7/6~7/9請假，退4天</t>
  </si>
  <si>
    <t>樂加恩</t>
  </si>
  <si>
    <t>7/6~7/13請假，退6天</t>
  </si>
  <si>
    <t>李家語</t>
  </si>
  <si>
    <t>104</t>
  </si>
  <si>
    <t>劉翃邑</t>
  </si>
  <si>
    <t>7/1起退便當，共10天</t>
  </si>
  <si>
    <t>劉姮纓</t>
  </si>
  <si>
    <t>潘睿恩</t>
  </si>
  <si>
    <t>6/29~6/30退便當（3愛潘宇睿-寄讀生，請堂弟代收）</t>
  </si>
  <si>
    <t>6/29~6/30退牛奶（3愛潘宇睿-寄讀生，請堂弟代收）</t>
  </si>
  <si>
    <t>7/7~7/10請假，共4天</t>
  </si>
  <si>
    <t>朱亮瑜</t>
  </si>
  <si>
    <t>7/6~7/13請假，退6天</t>
  </si>
  <si>
    <t>張云喬</t>
  </si>
  <si>
    <t>505</t>
  </si>
  <si>
    <t>7/2~7/10請假，退7天</t>
  </si>
  <si>
    <t>許紘睿</t>
  </si>
  <si>
    <t>范元愷</t>
  </si>
  <si>
    <t>7/3~7/14起退5-6點安親週一2次、週二2次、週三2次，共6*100</t>
  </si>
  <si>
    <t>101</t>
  </si>
  <si>
    <t>廖奕全</t>
  </si>
  <si>
    <t>6/23起退4-5點安親共6次*50+5-6點安親共6次*100</t>
  </si>
  <si>
    <t>105</t>
  </si>
  <si>
    <t>404</t>
  </si>
  <si>
    <t>財團法人東海大學附屬高級中等學校小學部109年7、9月各項退費明表</t>
  </si>
  <si>
    <t>陳昱綺</t>
  </si>
  <si>
    <t>註冊時誤訂牛奶，申請退費</t>
  </si>
  <si>
    <t>7/9-7/14請假，退4天</t>
  </si>
  <si>
    <t>陳俞安</t>
  </si>
  <si>
    <t>7/6-7/14請假，退7天</t>
  </si>
  <si>
    <t>503</t>
  </si>
  <si>
    <t>7/6-7/14請假，退7天</t>
  </si>
  <si>
    <t>7/3-7/14請假，退8天</t>
  </si>
  <si>
    <t>403</t>
  </si>
  <si>
    <t>502</t>
  </si>
  <si>
    <t>盧宜妡</t>
  </si>
  <si>
    <t>7/2-7/14請假，退9天</t>
  </si>
  <si>
    <t>601</t>
  </si>
  <si>
    <t>楊知靜</t>
  </si>
  <si>
    <t>7/8-7/14請假，退5天</t>
  </si>
  <si>
    <t>梁啟軒</t>
  </si>
  <si>
    <t>楊知學</t>
  </si>
  <si>
    <t>402</t>
  </si>
  <si>
    <t>卓佳恩</t>
  </si>
  <si>
    <t>7/9-7/14請假，退4天</t>
  </si>
  <si>
    <t>201</t>
  </si>
  <si>
    <t>何明靜</t>
  </si>
  <si>
    <t>603</t>
  </si>
  <si>
    <t>何宜蓁</t>
  </si>
  <si>
    <t>葉宣欣</t>
  </si>
  <si>
    <t>制服退費小計</t>
  </si>
  <si>
    <t>黃宇誠</t>
  </si>
  <si>
    <t>溢繳制服費，退回（1480-1330=150)</t>
  </si>
  <si>
    <t>粘又心</t>
  </si>
  <si>
    <t>103</t>
  </si>
  <si>
    <t>郭哲維</t>
  </si>
  <si>
    <t>陳詩函</t>
  </si>
  <si>
    <t>財團法人東海大學附屬高級中等學校小學部109年10.11月各項退費明表</t>
  </si>
  <si>
    <t>郭昱希</t>
  </si>
  <si>
    <t>11月起退牛奶，退56天</t>
  </si>
  <si>
    <t>吳惍愃</t>
  </si>
  <si>
    <t>10/19起退牛奶，退66天</t>
  </si>
  <si>
    <t>104</t>
  </si>
  <si>
    <t>郭祐辰</t>
  </si>
  <si>
    <t>12月起退牛奶，退36天</t>
  </si>
  <si>
    <t>莊竫研</t>
  </si>
  <si>
    <t>12月起退牛奶，退36天</t>
  </si>
  <si>
    <t>10/6-10/9盲腸炎，退3天</t>
  </si>
  <si>
    <t>陳劭榤</t>
  </si>
  <si>
    <t>10/5-10/8盲腸炎，退4天</t>
  </si>
  <si>
    <t>鄭亦甯</t>
  </si>
  <si>
    <t>游斐棋</t>
  </si>
  <si>
    <t>10月起退牛奶，退75天</t>
  </si>
  <si>
    <t>吳尚恩</t>
  </si>
  <si>
    <t>10月起退牛奶，退75天</t>
  </si>
  <si>
    <t>戴睿樟</t>
  </si>
  <si>
    <t>魯懿霆</t>
  </si>
  <si>
    <t>王子霖</t>
  </si>
  <si>
    <t>9/8起退便當退93天</t>
  </si>
  <si>
    <t>9/8起退便當退93天</t>
  </si>
  <si>
    <t>魯懿德</t>
  </si>
  <si>
    <t>王宥茹</t>
  </si>
  <si>
    <t>白語霏</t>
  </si>
  <si>
    <t>404</t>
  </si>
  <si>
    <t>李宥晟</t>
  </si>
  <si>
    <t>9/2-9/10未取牛奶，退7天</t>
  </si>
  <si>
    <t>林泓邑</t>
  </si>
  <si>
    <t>9/11-9/15請假，退3天</t>
  </si>
  <si>
    <t>朱韶霏</t>
  </si>
  <si>
    <t>註冊時誤訂</t>
  </si>
  <si>
    <t>郭哲睿</t>
  </si>
  <si>
    <t>陳浩維</t>
  </si>
  <si>
    <t>9/2起退牛奶</t>
  </si>
  <si>
    <t>鐘永珺</t>
  </si>
  <si>
    <t>廖苡辰</t>
  </si>
  <si>
    <t>曾子恒</t>
  </si>
  <si>
    <t>戴睿樺</t>
  </si>
  <si>
    <t>連晨伶</t>
  </si>
  <si>
    <t>柯舒晨</t>
  </si>
  <si>
    <t>張耘愷</t>
  </si>
  <si>
    <t>郭亭恩</t>
  </si>
  <si>
    <t>黃若綺</t>
  </si>
  <si>
    <t>廖禹翔</t>
  </si>
  <si>
    <t>103</t>
  </si>
  <si>
    <t>邱羽菲</t>
  </si>
  <si>
    <t>9/15-9/18請假，退4天</t>
  </si>
  <si>
    <t xml:space="preserve">   </t>
  </si>
  <si>
    <t>10月起退便當，退75天</t>
  </si>
  <si>
    <t>10月起退牛奶，退75天</t>
  </si>
  <si>
    <t>9/28起退牛奶，退78天</t>
  </si>
  <si>
    <t>303</t>
  </si>
  <si>
    <t>黃多莉</t>
  </si>
  <si>
    <t>10/20-10/22自主健康管理，退3天</t>
  </si>
  <si>
    <t>303</t>
  </si>
  <si>
    <t>黃多莉</t>
  </si>
  <si>
    <t>10/20-10/22自主健康管理，退週三西洋棋</t>
  </si>
  <si>
    <t>學藝活動退費小計</t>
  </si>
  <si>
    <t>制服退費小計</t>
  </si>
  <si>
    <t>504</t>
  </si>
  <si>
    <t>邱翊菘</t>
  </si>
  <si>
    <t>退制服長褲一件換運短衫和運短褲(700-300-280=120)</t>
  </si>
  <si>
    <t>簡君芃</t>
  </si>
  <si>
    <t>11/13-11/18請假，退4天</t>
  </si>
  <si>
    <t>童桂堂</t>
  </si>
  <si>
    <t>11/9-11/13請假，退5天</t>
  </si>
  <si>
    <t>302</t>
  </si>
  <si>
    <t>吳奕霏</t>
  </si>
  <si>
    <t>11/3-11/6病假退4天、11/11-11/16退4天</t>
  </si>
  <si>
    <t>11/3-11/6病假退4天、11/11-11/16退4天</t>
  </si>
  <si>
    <t>11/3-11/6、11/11-11/13病假，退週三插畫2堂</t>
  </si>
  <si>
    <t>黃閔柔</t>
  </si>
  <si>
    <t>11月起退牛奶，退56天</t>
  </si>
  <si>
    <t>黃琬茜</t>
  </si>
  <si>
    <t>王于承</t>
  </si>
  <si>
    <t>劉雨妍</t>
  </si>
  <si>
    <t>張芮榳</t>
  </si>
  <si>
    <t>11月起退牛奶，退56天</t>
  </si>
  <si>
    <t>劉兆恩</t>
  </si>
  <si>
    <t>莊竫研</t>
  </si>
  <si>
    <t>退11月（12月至1月已於11/5退費）</t>
  </si>
  <si>
    <t>104</t>
  </si>
  <si>
    <t>何欣霏</t>
  </si>
  <si>
    <t>601</t>
  </si>
  <si>
    <t>陳冠伶</t>
  </si>
  <si>
    <t>201</t>
  </si>
  <si>
    <t>501</t>
  </si>
  <si>
    <t>劉芝燁</t>
  </si>
  <si>
    <t>歐政閔</t>
  </si>
  <si>
    <t>103</t>
  </si>
  <si>
    <t>胡均琳</t>
  </si>
  <si>
    <t>林意霏</t>
  </si>
  <si>
    <t>11月起退安親點心，共57次</t>
  </si>
  <si>
    <t>11月起退週一、週四5-6點安親，共23次</t>
  </si>
  <si>
    <t>林佑昀</t>
  </si>
  <si>
    <t>11月起退週二5-6點安親，共12次</t>
  </si>
  <si>
    <t>203</t>
  </si>
  <si>
    <t>雷晁睿</t>
  </si>
  <si>
    <t>11月起退安親點心，共57次（週一、二、四、五）</t>
  </si>
  <si>
    <t>402</t>
  </si>
  <si>
    <t>退11月、12月6-7點安親，共44天</t>
  </si>
  <si>
    <t>陳予佳</t>
  </si>
  <si>
    <t>退11/12-11/20週一、週四安親，共20天</t>
  </si>
  <si>
    <t>陳愷妍</t>
  </si>
  <si>
    <t>退11/12-11/20週一、週四安親，共20天</t>
  </si>
  <si>
    <t>呂禹霏</t>
  </si>
  <si>
    <t>12月起退安親點心，共36次</t>
  </si>
  <si>
    <t>11/24-11/27退5-6點安親，共4次</t>
  </si>
  <si>
    <t>張杬霳</t>
  </si>
  <si>
    <t>11/10起退週二5-7點安親，共11次</t>
  </si>
  <si>
    <t>王譽民</t>
  </si>
  <si>
    <t>退9/18安親費（重覆繳款）</t>
  </si>
  <si>
    <t>404</t>
  </si>
  <si>
    <t>王唯炘</t>
  </si>
  <si>
    <t>退5/28.6/30安親費（重覆繳款）</t>
  </si>
  <si>
    <t>101</t>
  </si>
  <si>
    <t>陳韋霖</t>
  </si>
  <si>
    <t>11月起退足球課</t>
  </si>
  <si>
    <t>204</t>
  </si>
  <si>
    <t>陳怡菁</t>
  </si>
  <si>
    <t>11/9退週一烏克麗麗改上4-5點中安，退差額(1400-550=850）</t>
  </si>
  <si>
    <t>賴盈霈</t>
  </si>
  <si>
    <t>11/26退烏克麗麗改上4-5點中安，退差額(1400-650=750)</t>
  </si>
  <si>
    <t>李殊智</t>
  </si>
  <si>
    <t>10/26起退籃球</t>
  </si>
  <si>
    <t>102</t>
  </si>
  <si>
    <t>葉常睿</t>
  </si>
  <si>
    <t>10/26起退T-bot改上4-5點中安，退差額(1540-650=890)</t>
  </si>
  <si>
    <t>王怡淩</t>
  </si>
  <si>
    <t>退Journeys 1.5課本</t>
  </si>
  <si>
    <t>英文教材退費小計</t>
  </si>
  <si>
    <t>才藝安親退費小計</t>
  </si>
  <si>
    <t>安親退費小計</t>
  </si>
  <si>
    <t>402</t>
  </si>
  <si>
    <t>財團法人東海大學附屬高級中等學校小學部109年11.12月各項退費明表</t>
  </si>
  <si>
    <t>陳筱婷</t>
  </si>
  <si>
    <t>12/14-12/18請假退5天</t>
  </si>
  <si>
    <t>林芯羽</t>
  </si>
  <si>
    <t>李暄涵</t>
  </si>
  <si>
    <t>403</t>
  </si>
  <si>
    <t>1/1起退牛奶，退13天</t>
  </si>
  <si>
    <t>12/1起退牛奶，退36天</t>
  </si>
  <si>
    <t>205</t>
  </si>
  <si>
    <t>張暄禾</t>
  </si>
  <si>
    <t>1/1起退牛奶，退13天</t>
  </si>
  <si>
    <t>鄭茗雨</t>
  </si>
  <si>
    <t>蔡孟潔</t>
  </si>
  <si>
    <t>11/24-11/27水痘</t>
  </si>
  <si>
    <t>才藝安親、學藝退費小計</t>
  </si>
  <si>
    <t>蔡孟潔</t>
  </si>
  <si>
    <t>11/24-11/27水痘停週三美藝書法課一堂</t>
  </si>
  <si>
    <t>205</t>
  </si>
  <si>
    <t>12/11退週五足球5堂加收中安（875-250=625）</t>
  </si>
  <si>
    <t>林恩駿</t>
  </si>
  <si>
    <t>12/9退週三FUN ENG.加收中安（1260-350=910）</t>
  </si>
  <si>
    <t>專車退費小計</t>
  </si>
  <si>
    <t>陳泱芯</t>
  </si>
  <si>
    <t>12/2-1/20退專車共退1.59個月(3450*1.5=5486)</t>
  </si>
  <si>
    <t>李楷敬</t>
  </si>
  <si>
    <t>12/25-12/31退5-6點安親</t>
  </si>
  <si>
    <t>吳瑾妃</t>
  </si>
  <si>
    <t>退戶外教育</t>
  </si>
  <si>
    <t>302</t>
  </si>
  <si>
    <t>戶外教育退費小計</t>
  </si>
  <si>
    <t>王銘仁</t>
  </si>
  <si>
    <t>陳堂瑜</t>
  </si>
  <si>
    <t>林沅蓁</t>
  </si>
  <si>
    <t>蕭瑞彣</t>
  </si>
  <si>
    <t>蔡昀頣</t>
  </si>
  <si>
    <t>趙芪爰</t>
  </si>
  <si>
    <t>12/1-12/31停牛奶，退23天</t>
  </si>
  <si>
    <t>11/1起退便當，退56天</t>
  </si>
  <si>
    <t>11月起退便當，共退56天</t>
  </si>
  <si>
    <t>12/14-12/18請假退5天</t>
  </si>
  <si>
    <t>何彦霆</t>
  </si>
  <si>
    <t>1月退牛奶費，退13天</t>
  </si>
  <si>
    <t>1月退牛奶費，退13天</t>
  </si>
  <si>
    <t>管若帆</t>
  </si>
  <si>
    <t>劉慈榕</t>
  </si>
  <si>
    <t>陳柔方</t>
  </si>
  <si>
    <t>1月退牛奶費，退13天</t>
  </si>
  <si>
    <t>冬令營退費小計</t>
  </si>
  <si>
    <t>杜品萱</t>
  </si>
  <si>
    <t>退1/25-1/29 $7200及安親$500</t>
  </si>
  <si>
    <t>呂佳穎</t>
  </si>
  <si>
    <t>1月起退6-7點安親</t>
  </si>
  <si>
    <t>體衛組</t>
  </si>
  <si>
    <t>退費起迄日</t>
  </si>
  <si>
    <t>核印</t>
  </si>
  <si>
    <t>□訂購      □退訂</t>
  </si>
  <si>
    <t>東大附中小學部學生訂/停便當、牛奶申請單</t>
  </si>
  <si>
    <t>訂/退日期</t>
  </si>
  <si>
    <t>□便當      □牛奶</t>
  </si>
  <si>
    <r>
      <t xml:space="preserve">*便當/牛奶訂購、退訂採「月訂月退」，並請於前月25日前提出送體衛組！             </t>
    </r>
    <r>
      <rPr>
        <b/>
        <u val="single"/>
        <sz val="14"/>
        <rFont val="標楷體"/>
        <family val="4"/>
      </rPr>
      <t>本單為退費憑證，依單退費</t>
    </r>
    <r>
      <rPr>
        <b/>
        <sz val="14"/>
        <rFont val="標楷體"/>
        <family val="4"/>
      </rPr>
      <t xml:space="preserve">。                      </t>
    </r>
  </si>
  <si>
    <t>項目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</si>
</sst>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00_-;\-* #,##0.000_-;_-* &quot;-&quot;??_-;_-@_-"/>
    <numFmt numFmtId="183" formatCode="_-* #,##0.0000_-;\-* #,##0.0000_-;_-* &quot;-&quot;??_-;_-@_-"/>
    <numFmt numFmtId="184" formatCode="mmm\-yyyy"/>
    <numFmt numFmtId="185" formatCode="_(* #,##0.00_);_(* \(#,##0.00\);_(* &quot;-&quot;??_);_(@_)"/>
    <numFmt numFmtId="186" formatCode="_(* #,##0_);_(* \(#,##0\);_(* &quot;-&quot;??_);_(@_)"/>
    <numFmt numFmtId="187" formatCode="[$€-2]\ #,##0.00_);[Red]\([$€-2]\ #,##0.00\)"/>
    <numFmt numFmtId="188" formatCode="#,##0_ "/>
    <numFmt numFmtId="189" formatCode="0.00_ "/>
    <numFmt numFmtId="190" formatCode="0.000_ "/>
    <numFmt numFmtId="191" formatCode="0.0000_ "/>
    <numFmt numFmtId="192" formatCode="0.00000_ "/>
    <numFmt numFmtId="193" formatCode="0.000000_ "/>
    <numFmt numFmtId="194" formatCode="0.0000000_ "/>
    <numFmt numFmtId="195" formatCode="0.0_ "/>
    <numFmt numFmtId="196" formatCode="0_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2"/>
      <name val="Calibri"/>
      <family val="2"/>
    </font>
    <font>
      <sz val="11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b/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178" fontId="0" fillId="0" borderId="0" xfId="33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8" fontId="0" fillId="0" borderId="10" xfId="33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8" fontId="9" fillId="0" borderId="14" xfId="33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9" fillId="0" borderId="15" xfId="33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 shrinkToFit="1"/>
    </xf>
    <xf numFmtId="0" fontId="0" fillId="0" borderId="10" xfId="0" applyNumberFormat="1" applyFont="1" applyFill="1" applyBorder="1" applyAlignment="1">
      <alignment horizontal="center" vertical="center"/>
    </xf>
    <xf numFmtId="178" fontId="9" fillId="0" borderId="16" xfId="33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0" fillId="0" borderId="10" xfId="33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8" fontId="9" fillId="0" borderId="10" xfId="33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8" fontId="9" fillId="0" borderId="10" xfId="33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right" vertical="center"/>
    </xf>
    <xf numFmtId="178" fontId="0" fillId="0" borderId="10" xfId="33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78" fontId="0" fillId="0" borderId="13" xfId="33" applyNumberFormat="1" applyFont="1" applyFill="1" applyBorder="1" applyAlignment="1">
      <alignment horizontal="center" vertical="center"/>
    </xf>
    <xf numFmtId="178" fontId="9" fillId="0" borderId="18" xfId="33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/>
    </xf>
    <xf numFmtId="178" fontId="0" fillId="0" borderId="20" xfId="33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49" fontId="9" fillId="0" borderId="18" xfId="0" applyNumberFormat="1" applyFont="1" applyFill="1" applyBorder="1" applyAlignment="1">
      <alignment horizontal="center" vertical="center"/>
    </xf>
    <xf numFmtId="178" fontId="9" fillId="0" borderId="14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8" fontId="9" fillId="0" borderId="18" xfId="33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shrinkToFit="1"/>
    </xf>
    <xf numFmtId="178" fontId="9" fillId="0" borderId="15" xfId="3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8" fontId="0" fillId="0" borderId="19" xfId="33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78" fontId="9" fillId="0" borderId="21" xfId="3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left" vertical="center" wrapText="1" shrinkToFit="1"/>
    </xf>
    <xf numFmtId="178" fontId="0" fillId="0" borderId="10" xfId="33" applyNumberFormat="1" applyFont="1" applyFill="1" applyBorder="1" applyAlignment="1">
      <alignment horizontal="right" vertical="center"/>
    </xf>
    <xf numFmtId="178" fontId="0" fillId="0" borderId="0" xfId="33" applyNumberFormat="1" applyFont="1" applyFill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78" fontId="9" fillId="0" borderId="13" xfId="33" applyNumberFormat="1" applyFont="1" applyFill="1" applyBorder="1" applyAlignment="1">
      <alignment horizontal="center" vertical="center"/>
    </xf>
    <xf numFmtId="178" fontId="0" fillId="0" borderId="13" xfId="33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178" fontId="9" fillId="0" borderId="12" xfId="33" applyNumberFormat="1" applyFont="1" applyFill="1" applyBorder="1" applyAlignment="1">
      <alignment horizontal="center" vertical="center"/>
    </xf>
    <xf numFmtId="178" fontId="9" fillId="0" borderId="16" xfId="33" applyNumberFormat="1" applyFont="1" applyFill="1" applyBorder="1" applyAlignment="1">
      <alignment horizontal="center" vertical="center" wrapText="1"/>
    </xf>
    <xf numFmtId="178" fontId="0" fillId="0" borderId="14" xfId="33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/>
    </xf>
    <xf numFmtId="178" fontId="0" fillId="0" borderId="22" xfId="33" applyNumberFormat="1" applyFont="1" applyFill="1" applyBorder="1" applyAlignment="1">
      <alignment horizontal="center" vertical="center"/>
    </xf>
    <xf numFmtId="178" fontId="9" fillId="0" borderId="17" xfId="33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78" fontId="9" fillId="0" borderId="12" xfId="33" applyNumberFormat="1" applyFont="1" applyFill="1" applyBorder="1" applyAlignment="1">
      <alignment vertical="center"/>
    </xf>
    <xf numFmtId="178" fontId="9" fillId="0" borderId="13" xfId="33" applyNumberFormat="1" applyFont="1" applyFill="1" applyBorder="1" applyAlignment="1">
      <alignment vertical="center"/>
    </xf>
    <xf numFmtId="178" fontId="9" fillId="0" borderId="23" xfId="33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33" applyNumberFormat="1" applyFont="1" applyBorder="1" applyAlignment="1">
      <alignment horizontal="right" vertical="center"/>
    </xf>
    <xf numFmtId="178" fontId="0" fillId="0" borderId="0" xfId="33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8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178" fontId="0" fillId="0" borderId="0" xfId="33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8" fontId="9" fillId="0" borderId="23" xfId="33" applyNumberFormat="1" applyFont="1" applyFill="1" applyBorder="1" applyAlignment="1">
      <alignment horizontal="center" vertical="center"/>
    </xf>
    <xf numFmtId="178" fontId="9" fillId="0" borderId="13" xfId="33" applyNumberFormat="1" applyFont="1" applyFill="1" applyBorder="1" applyAlignment="1">
      <alignment horizontal="center" vertical="center"/>
    </xf>
    <xf numFmtId="178" fontId="0" fillId="0" borderId="11" xfId="33" applyNumberFormat="1" applyFont="1" applyFill="1" applyBorder="1" applyAlignment="1">
      <alignment horizontal="center" vertical="center"/>
    </xf>
    <xf numFmtId="178" fontId="0" fillId="0" borderId="13" xfId="33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4" xfId="33" applyNumberFormat="1" applyFont="1" applyBorder="1" applyAlignment="1">
      <alignment horizontal="center" vertical="center"/>
    </xf>
    <xf numFmtId="178" fontId="0" fillId="0" borderId="19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8" fontId="0" fillId="0" borderId="14" xfId="33" applyNumberFormat="1" applyFont="1" applyBorder="1" applyAlignment="1">
      <alignment horizontal="right" vertical="center"/>
    </xf>
    <xf numFmtId="178" fontId="0" fillId="0" borderId="18" xfId="33" applyNumberFormat="1" applyFont="1" applyBorder="1" applyAlignment="1">
      <alignment horizontal="right" vertical="center"/>
    </xf>
    <xf numFmtId="178" fontId="0" fillId="0" borderId="19" xfId="33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178" fontId="0" fillId="0" borderId="10" xfId="33" applyNumberFormat="1" applyFont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33;&#20840;&#25976;&#20301;&#23384;&#25918;&#35037;&#32622;%20(F)\&#36681;&#23416;&#36864;&#36027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冬夏令營退費單"/>
      <sheetName val="Sheet3"/>
      <sheetName val="Sheet4"/>
      <sheetName val="7.24"/>
    </sheetNames>
    <sheetDataSet>
      <sheetData sheetId="5">
        <row r="45">
          <cell r="C45">
            <v>44170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9">
      <selection activeCell="F27" sqref="F27"/>
    </sheetView>
  </sheetViews>
  <sheetFormatPr defaultColWidth="25.375" defaultRowHeight="25.5" customHeight="1"/>
  <cols>
    <col min="1" max="1" width="11.625" style="1" customWidth="1"/>
    <col min="2" max="2" width="9.375" style="1" customWidth="1"/>
    <col min="3" max="3" width="9.75390625" style="1" customWidth="1"/>
    <col min="4" max="4" width="17.875" style="1" customWidth="1"/>
    <col min="5" max="5" width="1.4921875" style="5" customWidth="1"/>
    <col min="6" max="6" width="11.625" style="1" customWidth="1"/>
    <col min="7" max="7" width="10.75390625" style="1" customWidth="1"/>
    <col min="8" max="8" width="9.75390625" style="1" customWidth="1"/>
    <col min="9" max="9" width="17.875" style="1" customWidth="1"/>
    <col min="10" max="16384" width="25.375" style="1" customWidth="1"/>
  </cols>
  <sheetData>
    <row r="1" spans="1:9" s="164" customFormat="1" ht="24.75" customHeight="1">
      <c r="A1" s="172" t="s">
        <v>1674</v>
      </c>
      <c r="B1" s="172"/>
      <c r="C1" s="172"/>
      <c r="D1" s="172"/>
      <c r="E1" s="163"/>
      <c r="F1" s="172" t="s">
        <v>1674</v>
      </c>
      <c r="G1" s="172"/>
      <c r="H1" s="172"/>
      <c r="I1" s="172"/>
    </row>
    <row r="2" spans="1:9" ht="33" customHeight="1">
      <c r="A2" s="2" t="s">
        <v>9</v>
      </c>
      <c r="B2" s="166"/>
      <c r="C2" s="167"/>
      <c r="D2" s="168"/>
      <c r="E2" s="4"/>
      <c r="F2" s="2" t="s">
        <v>9</v>
      </c>
      <c r="G2" s="166"/>
      <c r="H2" s="167"/>
      <c r="I2" s="168"/>
    </row>
    <row r="3" spans="1:9" ht="39" customHeight="1">
      <c r="A3" s="2" t="s">
        <v>0</v>
      </c>
      <c r="B3" s="2"/>
      <c r="C3" s="2" t="s">
        <v>43</v>
      </c>
      <c r="D3" s="2"/>
      <c r="E3" s="4"/>
      <c r="F3" s="2" t="s">
        <v>0</v>
      </c>
      <c r="G3" s="2"/>
      <c r="H3" s="2" t="s">
        <v>43</v>
      </c>
      <c r="I3" s="2"/>
    </row>
    <row r="4" spans="1:9" ht="18" customHeight="1">
      <c r="A4" s="170" t="s">
        <v>1678</v>
      </c>
      <c r="B4" s="166" t="s">
        <v>1673</v>
      </c>
      <c r="C4" s="167"/>
      <c r="D4" s="168"/>
      <c r="E4" s="4"/>
      <c r="F4" s="170" t="s">
        <v>1678</v>
      </c>
      <c r="G4" s="166" t="s">
        <v>1673</v>
      </c>
      <c r="H4" s="167"/>
      <c r="I4" s="168"/>
    </row>
    <row r="5" spans="1:9" ht="18" customHeight="1">
      <c r="A5" s="171"/>
      <c r="B5" s="166" t="s">
        <v>1676</v>
      </c>
      <c r="C5" s="167"/>
      <c r="D5" s="168"/>
      <c r="E5" s="4"/>
      <c r="F5" s="171"/>
      <c r="G5" s="166" t="s">
        <v>1676</v>
      </c>
      <c r="H5" s="167"/>
      <c r="I5" s="168"/>
    </row>
    <row r="6" spans="1:9" ht="32.25" customHeight="1">
      <c r="A6" s="165" t="s">
        <v>1675</v>
      </c>
      <c r="B6" s="166"/>
      <c r="C6" s="167"/>
      <c r="D6" s="168"/>
      <c r="E6" s="4"/>
      <c r="F6" s="165" t="s">
        <v>1675</v>
      </c>
      <c r="G6" s="166"/>
      <c r="H6" s="167"/>
      <c r="I6" s="168"/>
    </row>
    <row r="7" spans="1:9" ht="60.75" customHeight="1">
      <c r="A7" s="3" t="s">
        <v>10</v>
      </c>
      <c r="B7" s="166"/>
      <c r="C7" s="167"/>
      <c r="D7" s="168"/>
      <c r="E7" s="4"/>
      <c r="F7" s="3" t="s">
        <v>10</v>
      </c>
      <c r="G7" s="166"/>
      <c r="H7" s="167"/>
      <c r="I7" s="168"/>
    </row>
    <row r="8" spans="1:9" ht="36" customHeight="1">
      <c r="A8" s="2" t="s">
        <v>12</v>
      </c>
      <c r="B8" s="166"/>
      <c r="C8" s="167"/>
      <c r="D8" s="168"/>
      <c r="E8" s="4"/>
      <c r="F8" s="2" t="s">
        <v>12</v>
      </c>
      <c r="G8" s="166"/>
      <c r="H8" s="167"/>
      <c r="I8" s="168"/>
    </row>
    <row r="9" spans="1:9" ht="36" customHeight="1">
      <c r="A9" s="2" t="s">
        <v>2</v>
      </c>
      <c r="B9" s="166"/>
      <c r="C9" s="167"/>
      <c r="D9" s="168"/>
      <c r="E9" s="4"/>
      <c r="F9" s="2" t="s">
        <v>2</v>
      </c>
      <c r="G9" s="166"/>
      <c r="H9" s="167"/>
      <c r="I9" s="168"/>
    </row>
    <row r="10" spans="1:9" s="33" customFormat="1" ht="15.75" customHeight="1">
      <c r="A10" s="170" t="s">
        <v>1670</v>
      </c>
      <c r="B10" s="173" t="s">
        <v>1671</v>
      </c>
      <c r="C10" s="173"/>
      <c r="D10" s="2" t="s">
        <v>1672</v>
      </c>
      <c r="E10" s="32"/>
      <c r="F10" s="170" t="s">
        <v>1670</v>
      </c>
      <c r="G10" s="173" t="s">
        <v>1671</v>
      </c>
      <c r="H10" s="173"/>
      <c r="I10" s="2" t="s">
        <v>1672</v>
      </c>
    </row>
    <row r="11" spans="1:9" s="32" customFormat="1" ht="44.25" customHeight="1">
      <c r="A11" s="171"/>
      <c r="B11" s="173"/>
      <c r="C11" s="173"/>
      <c r="D11" s="162"/>
      <c r="F11" s="171"/>
      <c r="G11" s="173"/>
      <c r="H11" s="173"/>
      <c r="I11" s="162"/>
    </row>
    <row r="12" spans="1:9" s="33" customFormat="1" ht="71.25" customHeight="1">
      <c r="A12" s="169" t="s">
        <v>1677</v>
      </c>
      <c r="B12" s="169"/>
      <c r="C12" s="169"/>
      <c r="D12" s="169"/>
      <c r="E12" s="32"/>
      <c r="F12" s="169" t="s">
        <v>1677</v>
      </c>
      <c r="G12" s="169"/>
      <c r="H12" s="169"/>
      <c r="I12" s="169"/>
    </row>
    <row r="13" spans="1:9" s="164" customFormat="1" ht="25.5" customHeight="1">
      <c r="A13" s="172" t="s">
        <v>1674</v>
      </c>
      <c r="B13" s="172"/>
      <c r="C13" s="172"/>
      <c r="D13" s="172"/>
      <c r="E13" s="163"/>
      <c r="F13" s="172" t="s">
        <v>1674</v>
      </c>
      <c r="G13" s="172"/>
      <c r="H13" s="172"/>
      <c r="I13" s="172"/>
    </row>
    <row r="14" spans="1:9" ht="33" customHeight="1">
      <c r="A14" s="2" t="s">
        <v>9</v>
      </c>
      <c r="B14" s="166"/>
      <c r="C14" s="167"/>
      <c r="D14" s="168"/>
      <c r="E14" s="4"/>
      <c r="F14" s="2" t="s">
        <v>9</v>
      </c>
      <c r="G14" s="166"/>
      <c r="H14" s="167"/>
      <c r="I14" s="168"/>
    </row>
    <row r="15" spans="1:9" ht="39" customHeight="1">
      <c r="A15" s="2" t="s">
        <v>0</v>
      </c>
      <c r="B15" s="2"/>
      <c r="C15" s="2" t="s">
        <v>43</v>
      </c>
      <c r="D15" s="2"/>
      <c r="E15" s="4"/>
      <c r="F15" s="2" t="s">
        <v>0</v>
      </c>
      <c r="G15" s="2"/>
      <c r="H15" s="2" t="s">
        <v>43</v>
      </c>
      <c r="I15" s="2"/>
    </row>
    <row r="16" spans="1:9" ht="18" customHeight="1">
      <c r="A16" s="173" t="s">
        <v>1678</v>
      </c>
      <c r="B16" s="166" t="s">
        <v>1673</v>
      </c>
      <c r="C16" s="167"/>
      <c r="D16" s="168"/>
      <c r="E16" s="4"/>
      <c r="F16" s="170" t="s">
        <v>1678</v>
      </c>
      <c r="G16" s="166" t="s">
        <v>1673</v>
      </c>
      <c r="H16" s="167"/>
      <c r="I16" s="168"/>
    </row>
    <row r="17" spans="1:9" ht="18" customHeight="1">
      <c r="A17" s="173"/>
      <c r="B17" s="166" t="s">
        <v>1676</v>
      </c>
      <c r="C17" s="167"/>
      <c r="D17" s="168"/>
      <c r="E17" s="4"/>
      <c r="F17" s="171"/>
      <c r="G17" s="166" t="s">
        <v>1676</v>
      </c>
      <c r="H17" s="167"/>
      <c r="I17" s="168"/>
    </row>
    <row r="18" spans="1:9" ht="32.25" customHeight="1">
      <c r="A18" s="165" t="s">
        <v>1675</v>
      </c>
      <c r="B18" s="166"/>
      <c r="C18" s="167"/>
      <c r="D18" s="168"/>
      <c r="E18" s="4"/>
      <c r="F18" s="165" t="s">
        <v>1675</v>
      </c>
      <c r="G18" s="166"/>
      <c r="H18" s="167"/>
      <c r="I18" s="168"/>
    </row>
    <row r="19" spans="1:9" ht="60.75" customHeight="1">
      <c r="A19" s="3" t="s">
        <v>10</v>
      </c>
      <c r="B19" s="166"/>
      <c r="C19" s="167"/>
      <c r="D19" s="168"/>
      <c r="E19" s="4"/>
      <c r="F19" s="3" t="s">
        <v>10</v>
      </c>
      <c r="G19" s="166"/>
      <c r="H19" s="167"/>
      <c r="I19" s="168"/>
    </row>
    <row r="20" spans="1:9" ht="36" customHeight="1">
      <c r="A20" s="2" t="s">
        <v>12</v>
      </c>
      <c r="B20" s="166"/>
      <c r="C20" s="167"/>
      <c r="D20" s="168"/>
      <c r="E20" s="4"/>
      <c r="F20" s="2" t="s">
        <v>12</v>
      </c>
      <c r="G20" s="166"/>
      <c r="H20" s="167"/>
      <c r="I20" s="168"/>
    </row>
    <row r="21" spans="1:9" ht="36" customHeight="1">
      <c r="A21" s="2" t="s">
        <v>2</v>
      </c>
      <c r="B21" s="166"/>
      <c r="C21" s="167"/>
      <c r="D21" s="168"/>
      <c r="E21" s="4"/>
      <c r="F21" s="2" t="s">
        <v>2</v>
      </c>
      <c r="G21" s="166"/>
      <c r="H21" s="167"/>
      <c r="I21" s="168"/>
    </row>
    <row r="22" spans="1:9" s="33" customFormat="1" ht="15.75" customHeight="1">
      <c r="A22" s="170" t="s">
        <v>1670</v>
      </c>
      <c r="B22" s="173" t="s">
        <v>1671</v>
      </c>
      <c r="C22" s="173"/>
      <c r="D22" s="2" t="s">
        <v>1672</v>
      </c>
      <c r="E22" s="32"/>
      <c r="F22" s="170" t="s">
        <v>1670</v>
      </c>
      <c r="G22" s="173" t="s">
        <v>1671</v>
      </c>
      <c r="H22" s="173"/>
      <c r="I22" s="2" t="s">
        <v>1672</v>
      </c>
    </row>
    <row r="23" spans="1:9" s="32" customFormat="1" ht="44.25" customHeight="1">
      <c r="A23" s="171"/>
      <c r="B23" s="173"/>
      <c r="C23" s="173"/>
      <c r="D23" s="162"/>
      <c r="F23" s="171"/>
      <c r="G23" s="173"/>
      <c r="H23" s="173"/>
      <c r="I23" s="162"/>
    </row>
    <row r="24" spans="1:9" s="33" customFormat="1" ht="71.25" customHeight="1">
      <c r="A24" s="169" t="s">
        <v>1677</v>
      </c>
      <c r="B24" s="169"/>
      <c r="C24" s="169"/>
      <c r="D24" s="169"/>
      <c r="E24" s="32"/>
      <c r="F24" s="169" t="s">
        <v>1677</v>
      </c>
      <c r="G24" s="169"/>
      <c r="H24" s="169"/>
      <c r="I24" s="169"/>
    </row>
  </sheetData>
  <sheetProtection/>
  <mergeCells count="52">
    <mergeCell ref="B20:D20"/>
    <mergeCell ref="B22:C22"/>
    <mergeCell ref="A10:A11"/>
    <mergeCell ref="B10:C10"/>
    <mergeCell ref="B11:C11"/>
    <mergeCell ref="F10:F11"/>
    <mergeCell ref="G10:H10"/>
    <mergeCell ref="G11:H11"/>
    <mergeCell ref="B16:D16"/>
    <mergeCell ref="A16:A17"/>
    <mergeCell ref="F16:F17"/>
    <mergeCell ref="G16:I16"/>
    <mergeCell ref="F22:F23"/>
    <mergeCell ref="B17:D17"/>
    <mergeCell ref="G17:I17"/>
    <mergeCell ref="B18:D18"/>
    <mergeCell ref="G18:I18"/>
    <mergeCell ref="G22:H22"/>
    <mergeCell ref="A1:D1"/>
    <mergeCell ref="F1:I1"/>
    <mergeCell ref="A13:D13"/>
    <mergeCell ref="F13:I13"/>
    <mergeCell ref="B2:D2"/>
    <mergeCell ref="G2:I2"/>
    <mergeCell ref="G8:I8"/>
    <mergeCell ref="G9:I9"/>
    <mergeCell ref="B4:D4"/>
    <mergeCell ref="B9:D9"/>
    <mergeCell ref="B8:D8"/>
    <mergeCell ref="B5:D5"/>
    <mergeCell ref="B6:D6"/>
    <mergeCell ref="B7:D7"/>
    <mergeCell ref="B14:D14"/>
    <mergeCell ref="G14:I14"/>
    <mergeCell ref="A12:D12"/>
    <mergeCell ref="F12:I12"/>
    <mergeCell ref="A4:A5"/>
    <mergeCell ref="F4:F5"/>
    <mergeCell ref="G4:I4"/>
    <mergeCell ref="G7:I7"/>
    <mergeCell ref="G6:I6"/>
    <mergeCell ref="G5:I5"/>
    <mergeCell ref="B19:D19"/>
    <mergeCell ref="G19:I19"/>
    <mergeCell ref="A24:D24"/>
    <mergeCell ref="F24:I24"/>
    <mergeCell ref="G20:I20"/>
    <mergeCell ref="B21:D21"/>
    <mergeCell ref="G21:I21"/>
    <mergeCell ref="A22:A23"/>
    <mergeCell ref="B23:C23"/>
    <mergeCell ref="G23:H23"/>
  </mergeCells>
  <printOptions/>
  <pageMargins left="0.18" right="0.17" top="0.1968503937007874" bottom="0.15748031496062992" header="0.393700787401574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Q573" sqref="Q573"/>
    </sheetView>
  </sheetViews>
  <sheetFormatPr defaultColWidth="9.00390625" defaultRowHeight="28.5" customHeight="1"/>
  <cols>
    <col min="1" max="1" width="7.625" style="29" customWidth="1"/>
    <col min="2" max="2" width="10.625" style="10" customWidth="1"/>
    <col min="3" max="3" width="10.75390625" style="19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187" t="s">
        <v>204</v>
      </c>
      <c r="B1" s="187"/>
      <c r="C1" s="187"/>
      <c r="D1" s="187"/>
      <c r="E1" s="187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8.5" customHeight="1">
      <c r="A3" s="31" t="s">
        <v>220</v>
      </c>
      <c r="B3" s="23" t="s">
        <v>221</v>
      </c>
      <c r="C3" s="30">
        <v>360</v>
      </c>
      <c r="D3" s="9"/>
      <c r="E3" s="8" t="s">
        <v>222</v>
      </c>
    </row>
    <row r="4" spans="1:5" s="10" customFormat="1" ht="28.5" customHeight="1">
      <c r="A4" s="31" t="s">
        <v>225</v>
      </c>
      <c r="B4" s="23" t="s">
        <v>226</v>
      </c>
      <c r="C4" s="30">
        <f>14*60</f>
        <v>840</v>
      </c>
      <c r="D4" s="9"/>
      <c r="E4" s="8" t="s">
        <v>227</v>
      </c>
    </row>
    <row r="5" spans="1:5" s="10" customFormat="1" ht="28.5" customHeight="1">
      <c r="A5" s="31" t="s">
        <v>259</v>
      </c>
      <c r="B5" s="23">
        <v>35</v>
      </c>
      <c r="C5" s="30">
        <f>35*60</f>
        <v>2100</v>
      </c>
      <c r="D5" s="9"/>
      <c r="E5" s="8" t="s">
        <v>260</v>
      </c>
    </row>
    <row r="6" spans="1:5" s="10" customFormat="1" ht="28.5" customHeight="1">
      <c r="A6" s="31" t="s">
        <v>238</v>
      </c>
      <c r="B6" s="23" t="s">
        <v>257</v>
      </c>
      <c r="C6" s="30">
        <v>300</v>
      </c>
      <c r="D6" s="9"/>
      <c r="E6" s="8" t="s">
        <v>258</v>
      </c>
    </row>
    <row r="7" spans="1:5" s="10" customFormat="1" ht="18" customHeight="1">
      <c r="A7" s="182" t="s">
        <v>205</v>
      </c>
      <c r="B7" s="23" t="s">
        <v>261</v>
      </c>
      <c r="C7" s="30">
        <v>300</v>
      </c>
      <c r="D7" s="179"/>
      <c r="E7" s="8" t="s">
        <v>258</v>
      </c>
    </row>
    <row r="8" spans="1:5" s="10" customFormat="1" ht="18" customHeight="1">
      <c r="A8" s="183"/>
      <c r="B8" s="23" t="s">
        <v>268</v>
      </c>
      <c r="C8" s="30">
        <v>300</v>
      </c>
      <c r="D8" s="181"/>
      <c r="E8" s="8" t="s">
        <v>269</v>
      </c>
    </row>
    <row r="9" spans="1:5" s="10" customFormat="1" ht="28.5" customHeight="1">
      <c r="A9" s="31" t="s">
        <v>16</v>
      </c>
      <c r="B9" s="23" t="s">
        <v>229</v>
      </c>
      <c r="C9" s="30">
        <f>8*60</f>
        <v>480</v>
      </c>
      <c r="D9" s="9"/>
      <c r="E9" s="42" t="s">
        <v>230</v>
      </c>
    </row>
    <row r="10" spans="1:5" s="10" customFormat="1" ht="28.5" customHeight="1">
      <c r="A10" s="31" t="s">
        <v>235</v>
      </c>
      <c r="B10" s="23" t="s">
        <v>275</v>
      </c>
      <c r="C10" s="30">
        <v>240</v>
      </c>
      <c r="D10" s="9"/>
      <c r="E10" s="8" t="s">
        <v>276</v>
      </c>
    </row>
    <row r="11" spans="1:5" s="10" customFormat="1" ht="18" customHeight="1">
      <c r="A11" s="182" t="s">
        <v>246</v>
      </c>
      <c r="B11" s="23">
        <v>30</v>
      </c>
      <c r="C11" s="30">
        <f>30*60</f>
        <v>1800</v>
      </c>
      <c r="D11" s="179"/>
      <c r="E11" s="8" t="s">
        <v>267</v>
      </c>
    </row>
    <row r="12" spans="1:5" s="10" customFormat="1" ht="18" customHeight="1">
      <c r="A12" s="183"/>
      <c r="B12" s="23" t="s">
        <v>247</v>
      </c>
      <c r="C12" s="30">
        <v>300</v>
      </c>
      <c r="D12" s="181"/>
      <c r="E12" s="8" t="s">
        <v>248</v>
      </c>
    </row>
    <row r="13" spans="1:5" s="10" customFormat="1" ht="28.5" customHeight="1">
      <c r="A13" s="31" t="s">
        <v>270</v>
      </c>
      <c r="B13" s="23" t="s">
        <v>271</v>
      </c>
      <c r="C13" s="30">
        <v>300</v>
      </c>
      <c r="D13" s="54"/>
      <c r="E13" s="8" t="s">
        <v>269</v>
      </c>
    </row>
    <row r="14" spans="1:5" s="10" customFormat="1" ht="28.5" customHeight="1">
      <c r="A14" s="31" t="s">
        <v>264</v>
      </c>
      <c r="B14" s="23" t="s">
        <v>265</v>
      </c>
      <c r="C14" s="30">
        <v>240</v>
      </c>
      <c r="D14" s="54"/>
      <c r="E14" s="42" t="s">
        <v>266</v>
      </c>
    </row>
    <row r="15" spans="1:5" s="10" customFormat="1" ht="28.5" customHeight="1">
      <c r="A15" s="31" t="s">
        <v>223</v>
      </c>
      <c r="B15" s="23">
        <v>32</v>
      </c>
      <c r="C15" s="30">
        <v>1920</v>
      </c>
      <c r="D15" s="50"/>
      <c r="E15" s="8" t="s">
        <v>224</v>
      </c>
    </row>
    <row r="16" spans="1:5" s="10" customFormat="1" ht="15.75" customHeight="1">
      <c r="A16" s="182" t="s">
        <v>209</v>
      </c>
      <c r="B16" s="23">
        <v>32</v>
      </c>
      <c r="C16" s="30">
        <v>1920</v>
      </c>
      <c r="D16" s="179"/>
      <c r="E16" s="8" t="s">
        <v>228</v>
      </c>
    </row>
    <row r="17" spans="1:5" s="10" customFormat="1" ht="15.75" customHeight="1">
      <c r="A17" s="197"/>
      <c r="B17" s="23" t="s">
        <v>210</v>
      </c>
      <c r="C17" s="30">
        <v>300</v>
      </c>
      <c r="D17" s="180"/>
      <c r="E17" s="8" t="s">
        <v>212</v>
      </c>
    </row>
    <row r="18" spans="1:5" s="10" customFormat="1" ht="15.75" customHeight="1">
      <c r="A18" s="183"/>
      <c r="B18" s="23" t="s">
        <v>208</v>
      </c>
      <c r="C18" s="30">
        <v>120</v>
      </c>
      <c r="D18" s="181"/>
      <c r="E18" s="8" t="s">
        <v>211</v>
      </c>
    </row>
    <row r="19" spans="1:5" ht="21" customHeight="1">
      <c r="A19" s="174" t="s">
        <v>191</v>
      </c>
      <c r="B19" s="175"/>
      <c r="C19" s="176"/>
      <c r="D19" s="74">
        <f>SUM(C3:C18)</f>
        <v>11820</v>
      </c>
      <c r="E19" s="75" t="s">
        <v>11</v>
      </c>
    </row>
    <row r="20" spans="1:5" ht="17.25" customHeight="1">
      <c r="A20" s="71" t="s">
        <v>0</v>
      </c>
      <c r="B20" s="6" t="s">
        <v>6</v>
      </c>
      <c r="C20" s="7" t="s">
        <v>7</v>
      </c>
      <c r="D20" s="6" t="s">
        <v>2</v>
      </c>
      <c r="E20" s="11" t="s">
        <v>3</v>
      </c>
    </row>
    <row r="21" spans="1:5" ht="12" customHeight="1">
      <c r="A21" s="178" t="s">
        <v>220</v>
      </c>
      <c r="B21" s="23" t="s">
        <v>221</v>
      </c>
      <c r="C21" s="30">
        <v>680</v>
      </c>
      <c r="D21" s="179"/>
      <c r="E21" s="42" t="s">
        <v>250</v>
      </c>
    </row>
    <row r="22" spans="1:5" s="10" customFormat="1" ht="12" customHeight="1">
      <c r="A22" s="178"/>
      <c r="B22" s="23" t="s">
        <v>252</v>
      </c>
      <c r="C22" s="30">
        <v>680</v>
      </c>
      <c r="D22" s="180"/>
      <c r="E22" s="8" t="s">
        <v>250</v>
      </c>
    </row>
    <row r="23" spans="1:5" s="10" customFormat="1" ht="12" customHeight="1">
      <c r="A23" s="178"/>
      <c r="B23" s="23" t="s">
        <v>253</v>
      </c>
      <c r="C23" s="30">
        <v>680</v>
      </c>
      <c r="D23" s="180"/>
      <c r="E23" s="42" t="s">
        <v>250</v>
      </c>
    </row>
    <row r="24" spans="1:5" s="10" customFormat="1" ht="12" customHeight="1">
      <c r="A24" s="178"/>
      <c r="B24" s="23" t="s">
        <v>249</v>
      </c>
      <c r="C24" s="30">
        <v>680</v>
      </c>
      <c r="D24" s="180"/>
      <c r="E24" s="8" t="s">
        <v>250</v>
      </c>
    </row>
    <row r="25" spans="1:5" s="10" customFormat="1" ht="12" customHeight="1">
      <c r="A25" s="178"/>
      <c r="B25" s="23" t="s">
        <v>251</v>
      </c>
      <c r="C25" s="30">
        <v>680</v>
      </c>
      <c r="D25" s="181"/>
      <c r="E25" s="8" t="s">
        <v>250</v>
      </c>
    </row>
    <row r="26" spans="1:5" s="10" customFormat="1" ht="18" customHeight="1">
      <c r="A26" s="178" t="s">
        <v>254</v>
      </c>
      <c r="B26" s="23" t="s">
        <v>256</v>
      </c>
      <c r="C26" s="30">
        <v>680</v>
      </c>
      <c r="D26" s="179"/>
      <c r="E26" s="42" t="s">
        <v>250</v>
      </c>
    </row>
    <row r="27" spans="1:5" s="10" customFormat="1" ht="18" customHeight="1">
      <c r="A27" s="178"/>
      <c r="B27" s="23" t="s">
        <v>255</v>
      </c>
      <c r="C27" s="30">
        <v>680</v>
      </c>
      <c r="D27" s="181"/>
      <c r="E27" s="42" t="s">
        <v>250</v>
      </c>
    </row>
    <row r="28" spans="1:5" s="10" customFormat="1" ht="28.5" customHeight="1">
      <c r="A28" s="31" t="s">
        <v>225</v>
      </c>
      <c r="B28" s="23" t="s">
        <v>226</v>
      </c>
      <c r="C28" s="30">
        <f>34*20</f>
        <v>680</v>
      </c>
      <c r="D28" s="9"/>
      <c r="E28" s="8" t="s">
        <v>234</v>
      </c>
    </row>
    <row r="29" spans="1:5" s="10" customFormat="1" ht="28.5" customHeight="1">
      <c r="A29" s="31" t="s">
        <v>238</v>
      </c>
      <c r="B29" s="23" t="s">
        <v>257</v>
      </c>
      <c r="C29" s="30">
        <v>100</v>
      </c>
      <c r="D29" s="9"/>
      <c r="E29" s="8" t="s">
        <v>258</v>
      </c>
    </row>
    <row r="30" spans="1:5" s="10" customFormat="1" ht="18" customHeight="1">
      <c r="A30" s="178" t="s">
        <v>205</v>
      </c>
      <c r="B30" s="23" t="s">
        <v>268</v>
      </c>
      <c r="C30" s="30">
        <v>100</v>
      </c>
      <c r="D30" s="179"/>
      <c r="E30" s="8" t="s">
        <v>269</v>
      </c>
    </row>
    <row r="31" spans="1:5" s="10" customFormat="1" ht="18" customHeight="1">
      <c r="A31" s="178"/>
      <c r="B31" s="23" t="s">
        <v>206</v>
      </c>
      <c r="C31" s="30">
        <f>13*20</f>
        <v>260</v>
      </c>
      <c r="D31" s="181"/>
      <c r="E31" s="8" t="s">
        <v>207</v>
      </c>
    </row>
    <row r="32" spans="1:5" ht="28.5" customHeight="1">
      <c r="A32" s="47" t="s">
        <v>16</v>
      </c>
      <c r="B32" s="23" t="s">
        <v>229</v>
      </c>
      <c r="C32" s="30">
        <f>8*20</f>
        <v>160</v>
      </c>
      <c r="D32" s="56"/>
      <c r="E32" s="42" t="s">
        <v>230</v>
      </c>
    </row>
    <row r="33" spans="1:5" s="10" customFormat="1" ht="28.5" customHeight="1">
      <c r="A33" s="31" t="s">
        <v>217</v>
      </c>
      <c r="B33" s="23" t="s">
        <v>218</v>
      </c>
      <c r="C33" s="30">
        <f>31*20</f>
        <v>620</v>
      </c>
      <c r="D33" s="9"/>
      <c r="E33" s="42" t="s">
        <v>219</v>
      </c>
    </row>
    <row r="34" spans="1:5" s="10" customFormat="1" ht="28.5" customHeight="1">
      <c r="A34" s="31" t="s">
        <v>235</v>
      </c>
      <c r="B34" s="23" t="s">
        <v>275</v>
      </c>
      <c r="C34" s="30">
        <v>80</v>
      </c>
      <c r="D34" s="9"/>
      <c r="E34" s="8" t="s">
        <v>276</v>
      </c>
    </row>
    <row r="35" spans="1:5" s="10" customFormat="1" ht="28.5" customHeight="1">
      <c r="A35" s="31" t="s">
        <v>270</v>
      </c>
      <c r="B35" s="23" t="s">
        <v>271</v>
      </c>
      <c r="C35" s="30">
        <v>100</v>
      </c>
      <c r="D35" s="58"/>
      <c r="E35" s="8" t="s">
        <v>269</v>
      </c>
    </row>
    <row r="36" spans="1:5" s="10" customFormat="1" ht="28.5" customHeight="1">
      <c r="A36" s="31" t="s">
        <v>264</v>
      </c>
      <c r="B36" s="23" t="s">
        <v>265</v>
      </c>
      <c r="C36" s="30">
        <v>80</v>
      </c>
      <c r="D36" s="54"/>
      <c r="E36" s="42" t="s">
        <v>266</v>
      </c>
    </row>
    <row r="37" spans="1:5" ht="21" customHeight="1">
      <c r="A37" s="174" t="s">
        <v>192</v>
      </c>
      <c r="B37" s="175"/>
      <c r="C37" s="176"/>
      <c r="D37" s="51">
        <f>SUM(C21:C36)</f>
        <v>6940</v>
      </c>
      <c r="E37" s="75"/>
    </row>
    <row r="38" spans="1:5" ht="17.25" customHeight="1">
      <c r="A38" s="71" t="s">
        <v>0</v>
      </c>
      <c r="B38" s="6" t="s">
        <v>6</v>
      </c>
      <c r="C38" s="7" t="s">
        <v>7</v>
      </c>
      <c r="D38" s="6" t="s">
        <v>2</v>
      </c>
      <c r="E38" s="11" t="s">
        <v>3</v>
      </c>
    </row>
    <row r="39" spans="1:5" ht="34.5" customHeight="1">
      <c r="A39" s="35" t="s">
        <v>262</v>
      </c>
      <c r="B39" s="23" t="s">
        <v>263</v>
      </c>
      <c r="C39" s="30">
        <v>3400</v>
      </c>
      <c r="D39" s="54"/>
      <c r="E39" s="8" t="s">
        <v>277</v>
      </c>
    </row>
    <row r="40" spans="1:5" s="10" customFormat="1" ht="34.5" customHeight="1">
      <c r="A40" s="31" t="s">
        <v>209</v>
      </c>
      <c r="B40" s="23" t="s">
        <v>208</v>
      </c>
      <c r="C40" s="30">
        <v>200</v>
      </c>
      <c r="D40" s="9"/>
      <c r="E40" s="8" t="s">
        <v>213</v>
      </c>
    </row>
    <row r="41" spans="1:5" ht="23.25" customHeight="1">
      <c r="A41" s="174" t="s">
        <v>193</v>
      </c>
      <c r="B41" s="175"/>
      <c r="C41" s="176"/>
      <c r="D41" s="51">
        <f>SUM(C39:C40)</f>
        <v>3600</v>
      </c>
      <c r="E41" s="75"/>
    </row>
    <row r="42" spans="1:5" ht="17.25" customHeight="1">
      <c r="A42" s="71" t="s">
        <v>0</v>
      </c>
      <c r="B42" s="6" t="s">
        <v>6</v>
      </c>
      <c r="C42" s="7" t="s">
        <v>7</v>
      </c>
      <c r="D42" s="6" t="s">
        <v>2</v>
      </c>
      <c r="E42" s="11" t="s">
        <v>3</v>
      </c>
    </row>
    <row r="43" spans="1:5" ht="34.5" customHeight="1">
      <c r="A43" s="31" t="s">
        <v>238</v>
      </c>
      <c r="B43" s="23" t="s">
        <v>239</v>
      </c>
      <c r="C43" s="30">
        <v>600</v>
      </c>
      <c r="D43" s="9"/>
      <c r="E43" s="42" t="s">
        <v>240</v>
      </c>
    </row>
    <row r="44" spans="1:5" s="10" customFormat="1" ht="34.5" customHeight="1">
      <c r="A44" s="47" t="s">
        <v>244</v>
      </c>
      <c r="B44" s="23" t="s">
        <v>245</v>
      </c>
      <c r="C44" s="30">
        <v>600</v>
      </c>
      <c r="D44" s="56"/>
      <c r="E44" s="8" t="s">
        <v>237</v>
      </c>
    </row>
    <row r="45" spans="1:5" s="10" customFormat="1" ht="34.5" customHeight="1">
      <c r="A45" s="35" t="s">
        <v>205</v>
      </c>
      <c r="B45" s="23" t="s">
        <v>268</v>
      </c>
      <c r="C45" s="30">
        <f>50+100+150+150</f>
        <v>450</v>
      </c>
      <c r="D45" s="56"/>
      <c r="E45" s="8" t="s">
        <v>272</v>
      </c>
    </row>
    <row r="46" spans="1:5" s="10" customFormat="1" ht="34.5" customHeight="1">
      <c r="A46" s="47" t="s">
        <v>235</v>
      </c>
      <c r="B46" s="23" t="s">
        <v>236</v>
      </c>
      <c r="C46" s="30">
        <v>600</v>
      </c>
      <c r="D46" s="9"/>
      <c r="E46" s="87" t="s">
        <v>237</v>
      </c>
    </row>
    <row r="47" spans="1:5" s="10" customFormat="1" ht="34.5" customHeight="1">
      <c r="A47" s="47" t="s">
        <v>270</v>
      </c>
      <c r="B47" s="23" t="s">
        <v>271</v>
      </c>
      <c r="C47" s="30">
        <v>285</v>
      </c>
      <c r="D47" s="9"/>
      <c r="E47" s="8" t="s">
        <v>274</v>
      </c>
    </row>
    <row r="48" spans="1:5" s="10" customFormat="1" ht="34.5" customHeight="1">
      <c r="A48" s="35" t="s">
        <v>223</v>
      </c>
      <c r="B48" s="23" t="s">
        <v>241</v>
      </c>
      <c r="C48" s="30">
        <v>600</v>
      </c>
      <c r="D48" s="9"/>
      <c r="E48" s="42" t="s">
        <v>273</v>
      </c>
    </row>
    <row r="49" spans="1:5" s="10" customFormat="1" ht="34.5" customHeight="1">
      <c r="A49" s="35" t="s">
        <v>243</v>
      </c>
      <c r="B49" s="23" t="s">
        <v>242</v>
      </c>
      <c r="C49" s="30">
        <v>600</v>
      </c>
      <c r="D49" s="56"/>
      <c r="E49" s="42" t="s">
        <v>240</v>
      </c>
    </row>
    <row r="50" spans="1:5" s="10" customFormat="1" ht="34.5" customHeight="1">
      <c r="A50" s="35" t="s">
        <v>209</v>
      </c>
      <c r="B50" s="23" t="s">
        <v>210</v>
      </c>
      <c r="C50" s="30">
        <v>160</v>
      </c>
      <c r="D50" s="56"/>
      <c r="E50" s="8" t="s">
        <v>214</v>
      </c>
    </row>
    <row r="51" spans="1:5" ht="23.25" customHeight="1">
      <c r="A51" s="223" t="s">
        <v>198</v>
      </c>
      <c r="B51" s="224"/>
      <c r="C51" s="225"/>
      <c r="D51" s="51">
        <f>SUM(C43:C50)</f>
        <v>3895</v>
      </c>
      <c r="E51" s="75"/>
    </row>
    <row r="52" spans="1:5" ht="17.25" customHeight="1">
      <c r="A52" s="71" t="s">
        <v>0</v>
      </c>
      <c r="B52" s="6" t="s">
        <v>6</v>
      </c>
      <c r="C52" s="7" t="s">
        <v>7</v>
      </c>
      <c r="D52" s="6" t="s">
        <v>2</v>
      </c>
      <c r="E52" s="11" t="s">
        <v>3</v>
      </c>
    </row>
    <row r="53" spans="1:5" ht="34.5" customHeight="1">
      <c r="A53" s="47" t="s">
        <v>22</v>
      </c>
      <c r="B53" s="23" t="s">
        <v>268</v>
      </c>
      <c r="C53" s="30">
        <v>750</v>
      </c>
      <c r="D53" s="9"/>
      <c r="E53" s="8" t="s">
        <v>269</v>
      </c>
    </row>
    <row r="54" spans="1:5" ht="34.5" customHeight="1">
      <c r="A54" s="47" t="s">
        <v>270</v>
      </c>
      <c r="B54" s="23" t="s">
        <v>271</v>
      </c>
      <c r="C54" s="30">
        <v>750</v>
      </c>
      <c r="D54" s="9"/>
      <c r="E54" s="8" t="s">
        <v>269</v>
      </c>
    </row>
    <row r="55" spans="1:5" ht="18.75" customHeight="1">
      <c r="A55" s="174" t="s">
        <v>202</v>
      </c>
      <c r="B55" s="175"/>
      <c r="C55" s="176"/>
      <c r="D55" s="51">
        <f>SUM(C53:C54)</f>
        <v>1500</v>
      </c>
      <c r="E55" s="75"/>
    </row>
    <row r="56" spans="1:5" s="10" customFormat="1" ht="18.75" customHeight="1">
      <c r="A56" s="71" t="s">
        <v>0</v>
      </c>
      <c r="B56" s="6" t="s">
        <v>6</v>
      </c>
      <c r="C56" s="7" t="s">
        <v>7</v>
      </c>
      <c r="D56" s="6" t="s">
        <v>2</v>
      </c>
      <c r="E56" s="11" t="s">
        <v>3</v>
      </c>
    </row>
    <row r="57" spans="1:5" s="10" customFormat="1" ht="34.5" customHeight="1">
      <c r="A57" s="31" t="s">
        <v>205</v>
      </c>
      <c r="B57" s="23" t="s">
        <v>215</v>
      </c>
      <c r="C57" s="30">
        <f>450+450-350</f>
        <v>550</v>
      </c>
      <c r="D57" s="9"/>
      <c r="E57" s="8" t="s">
        <v>216</v>
      </c>
    </row>
    <row r="58" spans="1:5" ht="34.5" customHeight="1">
      <c r="A58" s="31" t="s">
        <v>231</v>
      </c>
      <c r="B58" s="23" t="s">
        <v>232</v>
      </c>
      <c r="C58" s="30">
        <v>450</v>
      </c>
      <c r="D58" s="9"/>
      <c r="E58" s="8" t="s">
        <v>233</v>
      </c>
    </row>
    <row r="59" spans="1:5" ht="17.25" customHeight="1">
      <c r="A59" s="174" t="s">
        <v>194</v>
      </c>
      <c r="B59" s="175"/>
      <c r="C59" s="176"/>
      <c r="D59" s="51">
        <f>SUM(C57:C58)</f>
        <v>1000</v>
      </c>
      <c r="E59" s="75"/>
    </row>
    <row r="60" spans="1:5" ht="21" customHeight="1" thickBot="1">
      <c r="A60" s="59" t="s">
        <v>1</v>
      </c>
      <c r="B60" s="60"/>
      <c r="C60" s="61"/>
      <c r="D60" s="85">
        <f>D37+D19+D59+D51+D41+D55</f>
        <v>28755</v>
      </c>
      <c r="E60" s="80"/>
    </row>
    <row r="61" spans="2:5" ht="17.25" thickTop="1">
      <c r="B61" s="10" t="s">
        <v>8</v>
      </c>
      <c r="E61" s="81" t="s">
        <v>203</v>
      </c>
    </row>
    <row r="62" ht="16.5"/>
    <row r="63" ht="16.5"/>
    <row r="64" ht="16.5"/>
    <row r="65" ht="16.5"/>
    <row r="66" ht="16.5"/>
    <row r="67" ht="16.5"/>
    <row r="68" ht="16.5"/>
  </sheetData>
  <sheetProtection/>
  <mergeCells count="19">
    <mergeCell ref="A55:C55"/>
    <mergeCell ref="A51:C51"/>
    <mergeCell ref="A59:C59"/>
    <mergeCell ref="A41:C41"/>
    <mergeCell ref="A37:C37"/>
    <mergeCell ref="A19:C19"/>
    <mergeCell ref="A21:A25"/>
    <mergeCell ref="A26:A27"/>
    <mergeCell ref="A30:A31"/>
    <mergeCell ref="D21:D25"/>
    <mergeCell ref="D26:D27"/>
    <mergeCell ref="D30:D31"/>
    <mergeCell ref="A1:E1"/>
    <mergeCell ref="D7:D8"/>
    <mergeCell ref="A11:A12"/>
    <mergeCell ref="D11:D12"/>
    <mergeCell ref="A16:A18"/>
    <mergeCell ref="D16:D18"/>
    <mergeCell ref="A7:A8"/>
  </mergeCells>
  <printOptions/>
  <pageMargins left="0.1968503937007874" right="0.1968503937007874" top="0.35433070866141736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HX1">
      <selection activeCell="E15" sqref="E15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52" t="s">
        <v>278</v>
      </c>
      <c r="B1" s="52"/>
      <c r="C1" s="52"/>
      <c r="D1" s="52"/>
      <c r="E1" s="52"/>
    </row>
    <row r="2" spans="1:12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  <c r="F2" s="10">
        <v>1000</v>
      </c>
      <c r="G2" s="10">
        <v>500</v>
      </c>
      <c r="H2" s="10">
        <v>100</v>
      </c>
      <c r="I2" s="10">
        <v>50</v>
      </c>
      <c r="J2" s="10">
        <v>10</v>
      </c>
      <c r="K2" s="10">
        <v>5</v>
      </c>
      <c r="L2" s="10">
        <v>1</v>
      </c>
    </row>
    <row r="3" spans="1:13" s="10" customFormat="1" ht="33" customHeight="1">
      <c r="A3" s="31" t="s">
        <v>28</v>
      </c>
      <c r="B3" s="27" t="s">
        <v>356</v>
      </c>
      <c r="C3" s="46">
        <v>240</v>
      </c>
      <c r="D3" s="27"/>
      <c r="E3" s="88" t="s">
        <v>357</v>
      </c>
      <c r="H3" s="10">
        <v>200</v>
      </c>
      <c r="J3" s="10">
        <v>40</v>
      </c>
      <c r="M3" s="10">
        <f>SUM(F3:L3)</f>
        <v>240</v>
      </c>
    </row>
    <row r="4" spans="1:13" s="10" customFormat="1" ht="33" customHeight="1">
      <c r="A4" s="31" t="s">
        <v>392</v>
      </c>
      <c r="B4" s="31" t="s">
        <v>393</v>
      </c>
      <c r="C4" s="46">
        <v>300</v>
      </c>
      <c r="D4" s="31"/>
      <c r="E4" s="8" t="s">
        <v>394</v>
      </c>
      <c r="H4" s="10">
        <v>300</v>
      </c>
      <c r="M4" s="10">
        <f aca="true" t="shared" si="0" ref="M4:M67">SUM(F4:L4)</f>
        <v>300</v>
      </c>
    </row>
    <row r="5" spans="1:13" s="10" customFormat="1" ht="21" customHeight="1">
      <c r="A5" s="53" t="s">
        <v>390</v>
      </c>
      <c r="B5" s="31" t="s">
        <v>199</v>
      </c>
      <c r="C5" s="46">
        <v>60</v>
      </c>
      <c r="D5" s="53"/>
      <c r="E5" s="8" t="s">
        <v>391</v>
      </c>
      <c r="I5" s="10">
        <v>50</v>
      </c>
      <c r="J5" s="10">
        <v>10</v>
      </c>
      <c r="M5" s="10">
        <f t="shared" si="0"/>
        <v>60</v>
      </c>
    </row>
    <row r="6" spans="1:13" s="10" customFormat="1" ht="21" customHeight="1">
      <c r="A6" s="55" t="s">
        <v>30</v>
      </c>
      <c r="B6" s="31" t="s">
        <v>386</v>
      </c>
      <c r="C6" s="46">
        <v>240</v>
      </c>
      <c r="D6" s="55"/>
      <c r="E6" s="8" t="s">
        <v>385</v>
      </c>
      <c r="M6" s="10">
        <f t="shared" si="0"/>
        <v>0</v>
      </c>
    </row>
    <row r="7" spans="1:13" s="10" customFormat="1" ht="33" customHeight="1">
      <c r="A7" s="31" t="s">
        <v>381</v>
      </c>
      <c r="B7" s="31" t="s">
        <v>382</v>
      </c>
      <c r="C7" s="46">
        <v>300</v>
      </c>
      <c r="D7" s="31"/>
      <c r="E7" s="8" t="s">
        <v>383</v>
      </c>
      <c r="M7" s="10">
        <f t="shared" si="0"/>
        <v>0</v>
      </c>
    </row>
    <row r="8" spans="1:13" s="10" customFormat="1" ht="21" customHeight="1">
      <c r="A8" s="53" t="s">
        <v>351</v>
      </c>
      <c r="B8" s="27" t="s">
        <v>352</v>
      </c>
      <c r="C8" s="46">
        <v>300</v>
      </c>
      <c r="D8" s="92"/>
      <c r="E8" s="88" t="s">
        <v>316</v>
      </c>
      <c r="M8" s="10">
        <f t="shared" si="0"/>
        <v>0</v>
      </c>
    </row>
    <row r="9" spans="1:13" s="10" customFormat="1" ht="21" customHeight="1">
      <c r="A9" s="55" t="s">
        <v>31</v>
      </c>
      <c r="B9" s="31" t="s">
        <v>402</v>
      </c>
      <c r="C9" s="46">
        <v>180</v>
      </c>
      <c r="D9" s="93"/>
      <c r="E9" s="8" t="s">
        <v>403</v>
      </c>
      <c r="M9" s="10">
        <f t="shared" si="0"/>
        <v>0</v>
      </c>
    </row>
    <row r="10" spans="1:13" s="10" customFormat="1" ht="14.25" customHeight="1">
      <c r="A10" s="53" t="s">
        <v>349</v>
      </c>
      <c r="B10" s="27" t="s">
        <v>54</v>
      </c>
      <c r="C10" s="46">
        <v>300</v>
      </c>
      <c r="D10" s="92"/>
      <c r="E10" s="88" t="s">
        <v>316</v>
      </c>
      <c r="M10" s="10">
        <f t="shared" si="0"/>
        <v>0</v>
      </c>
    </row>
    <row r="11" spans="1:13" s="10" customFormat="1" ht="14.25" customHeight="1">
      <c r="A11" s="57" t="s">
        <v>21</v>
      </c>
      <c r="B11" s="27" t="s">
        <v>320</v>
      </c>
      <c r="C11" s="46">
        <v>300</v>
      </c>
      <c r="D11" s="94"/>
      <c r="E11" s="88" t="s">
        <v>287</v>
      </c>
      <c r="M11" s="10">
        <f t="shared" si="0"/>
        <v>0</v>
      </c>
    </row>
    <row r="12" spans="1:13" s="10" customFormat="1" ht="14.25" customHeight="1">
      <c r="A12" s="55" t="s">
        <v>21</v>
      </c>
      <c r="B12" s="27" t="s">
        <v>350</v>
      </c>
      <c r="C12" s="46">
        <v>300</v>
      </c>
      <c r="D12" s="93"/>
      <c r="E12" s="88" t="s">
        <v>316</v>
      </c>
      <c r="M12" s="10">
        <f t="shared" si="0"/>
        <v>0</v>
      </c>
    </row>
    <row r="13" spans="1:13" s="10" customFormat="1" ht="21" customHeight="1">
      <c r="A13" s="53" t="s">
        <v>299</v>
      </c>
      <c r="B13" s="27" t="s">
        <v>300</v>
      </c>
      <c r="C13" s="46">
        <v>300</v>
      </c>
      <c r="D13" s="92"/>
      <c r="E13" s="88" t="s">
        <v>287</v>
      </c>
      <c r="M13" s="10">
        <f t="shared" si="0"/>
        <v>0</v>
      </c>
    </row>
    <row r="14" spans="1:13" s="10" customFormat="1" ht="21" customHeight="1">
      <c r="A14" s="55" t="s">
        <v>22</v>
      </c>
      <c r="B14" s="27" t="s">
        <v>53</v>
      </c>
      <c r="C14" s="46">
        <v>300</v>
      </c>
      <c r="D14" s="93"/>
      <c r="E14" s="88" t="s">
        <v>287</v>
      </c>
      <c r="M14" s="10">
        <f t="shared" si="0"/>
        <v>0</v>
      </c>
    </row>
    <row r="15" spans="1:13" s="10" customFormat="1" ht="33" customHeight="1">
      <c r="A15" s="31" t="s">
        <v>337</v>
      </c>
      <c r="B15" s="27" t="s">
        <v>338</v>
      </c>
      <c r="C15" s="46">
        <v>240</v>
      </c>
      <c r="D15" s="27"/>
      <c r="E15" s="88" t="s">
        <v>339</v>
      </c>
      <c r="M15" s="10">
        <f t="shared" si="0"/>
        <v>0</v>
      </c>
    </row>
    <row r="16" spans="1:13" s="10" customFormat="1" ht="19.5" customHeight="1">
      <c r="A16" s="53" t="s">
        <v>17</v>
      </c>
      <c r="B16" s="27" t="s">
        <v>293</v>
      </c>
      <c r="C16" s="46">
        <v>1740</v>
      </c>
      <c r="D16" s="92"/>
      <c r="E16" s="88" t="s">
        <v>292</v>
      </c>
      <c r="M16" s="10">
        <f t="shared" si="0"/>
        <v>0</v>
      </c>
    </row>
    <row r="17" spans="1:13" s="10" customFormat="1" ht="19.5" customHeight="1">
      <c r="A17" s="57" t="s">
        <v>17</v>
      </c>
      <c r="B17" s="27" t="s">
        <v>301</v>
      </c>
      <c r="C17" s="46">
        <v>300</v>
      </c>
      <c r="D17" s="94"/>
      <c r="E17" s="88" t="s">
        <v>302</v>
      </c>
      <c r="M17" s="10">
        <f t="shared" si="0"/>
        <v>0</v>
      </c>
    </row>
    <row r="18" spans="1:13" s="10" customFormat="1" ht="19.5" customHeight="1">
      <c r="A18" s="55" t="s">
        <v>17</v>
      </c>
      <c r="B18" s="27" t="s">
        <v>195</v>
      </c>
      <c r="C18" s="46">
        <v>360</v>
      </c>
      <c r="D18" s="93"/>
      <c r="E18" s="88" t="s">
        <v>303</v>
      </c>
      <c r="M18" s="10">
        <f t="shared" si="0"/>
        <v>0</v>
      </c>
    </row>
    <row r="19" spans="1:13" s="10" customFormat="1" ht="33" customHeight="1">
      <c r="A19" s="31" t="s">
        <v>323</v>
      </c>
      <c r="B19" s="27" t="s">
        <v>324</v>
      </c>
      <c r="C19" s="46">
        <v>300</v>
      </c>
      <c r="D19" s="27"/>
      <c r="E19" s="88" t="s">
        <v>287</v>
      </c>
      <c r="M19" s="10">
        <f t="shared" si="0"/>
        <v>0</v>
      </c>
    </row>
    <row r="20" spans="1:13" s="10" customFormat="1" ht="21" customHeight="1">
      <c r="A20" s="53" t="s">
        <v>347</v>
      </c>
      <c r="B20" s="27" t="s">
        <v>149</v>
      </c>
      <c r="C20" s="46">
        <v>240</v>
      </c>
      <c r="D20" s="92"/>
      <c r="E20" s="88" t="s">
        <v>330</v>
      </c>
      <c r="M20" s="10">
        <f t="shared" si="0"/>
        <v>0</v>
      </c>
    </row>
    <row r="21" spans="1:13" s="10" customFormat="1" ht="21" customHeight="1">
      <c r="A21" s="55" t="s">
        <v>27</v>
      </c>
      <c r="B21" s="27" t="s">
        <v>348</v>
      </c>
      <c r="C21" s="46">
        <v>300</v>
      </c>
      <c r="D21" s="93"/>
      <c r="E21" s="88" t="s">
        <v>287</v>
      </c>
      <c r="M21" s="10">
        <f t="shared" si="0"/>
        <v>0</v>
      </c>
    </row>
    <row r="22" spans="1:13" s="10" customFormat="1" ht="16.5" customHeight="1">
      <c r="A22" s="53" t="s">
        <v>328</v>
      </c>
      <c r="B22" s="27" t="s">
        <v>354</v>
      </c>
      <c r="C22" s="46">
        <v>180</v>
      </c>
      <c r="D22" s="92"/>
      <c r="E22" s="88" t="s">
        <v>355</v>
      </c>
      <c r="M22" s="10">
        <f t="shared" si="0"/>
        <v>0</v>
      </c>
    </row>
    <row r="23" spans="1:13" s="10" customFormat="1" ht="16.5" customHeight="1">
      <c r="A23" s="57" t="s">
        <v>25</v>
      </c>
      <c r="B23" s="27" t="s">
        <v>331</v>
      </c>
      <c r="C23" s="46">
        <v>240</v>
      </c>
      <c r="D23" s="94"/>
      <c r="E23" s="88" t="s">
        <v>330</v>
      </c>
      <c r="M23" s="10">
        <f t="shared" si="0"/>
        <v>0</v>
      </c>
    </row>
    <row r="24" spans="1:13" s="10" customFormat="1" ht="16.5" customHeight="1">
      <c r="A24" s="57" t="s">
        <v>25</v>
      </c>
      <c r="B24" s="27" t="s">
        <v>329</v>
      </c>
      <c r="C24" s="46">
        <v>240</v>
      </c>
      <c r="D24" s="94"/>
      <c r="E24" s="88" t="s">
        <v>330</v>
      </c>
      <c r="M24" s="10">
        <f t="shared" si="0"/>
        <v>0</v>
      </c>
    </row>
    <row r="25" spans="1:13" s="10" customFormat="1" ht="16.5" customHeight="1">
      <c r="A25" s="57" t="s">
        <v>25</v>
      </c>
      <c r="B25" s="31" t="s">
        <v>397</v>
      </c>
      <c r="C25" s="46">
        <v>300</v>
      </c>
      <c r="D25" s="94"/>
      <c r="E25" s="8" t="s">
        <v>398</v>
      </c>
      <c r="M25" s="10">
        <f t="shared" si="0"/>
        <v>0</v>
      </c>
    </row>
    <row r="26" spans="1:13" s="10" customFormat="1" ht="16.5" customHeight="1">
      <c r="A26" s="55" t="s">
        <v>25</v>
      </c>
      <c r="B26" s="31" t="s">
        <v>395</v>
      </c>
      <c r="C26" s="46">
        <v>240</v>
      </c>
      <c r="D26" s="93"/>
      <c r="E26" s="8" t="s">
        <v>396</v>
      </c>
      <c r="M26" s="10">
        <f t="shared" si="0"/>
        <v>0</v>
      </c>
    </row>
    <row r="27" spans="1:13" s="10" customFormat="1" ht="16.5" customHeight="1">
      <c r="A27" s="53" t="s">
        <v>23</v>
      </c>
      <c r="B27" s="27" t="s">
        <v>359</v>
      </c>
      <c r="C27" s="46">
        <v>360</v>
      </c>
      <c r="D27" s="92"/>
      <c r="E27" s="88" t="s">
        <v>360</v>
      </c>
      <c r="M27" s="10">
        <f t="shared" si="0"/>
        <v>0</v>
      </c>
    </row>
    <row r="28" spans="1:13" s="10" customFormat="1" ht="16.5" customHeight="1">
      <c r="A28" s="57" t="s">
        <v>23</v>
      </c>
      <c r="B28" s="27" t="s">
        <v>361</v>
      </c>
      <c r="C28" s="46">
        <v>240</v>
      </c>
      <c r="D28" s="94"/>
      <c r="E28" s="88" t="s">
        <v>362</v>
      </c>
      <c r="M28" s="10">
        <f t="shared" si="0"/>
        <v>0</v>
      </c>
    </row>
    <row r="29" spans="1:13" s="10" customFormat="1" ht="16.5" customHeight="1">
      <c r="A29" s="57" t="s">
        <v>415</v>
      </c>
      <c r="B29" s="27" t="s">
        <v>47</v>
      </c>
      <c r="C29" s="46">
        <v>300</v>
      </c>
      <c r="D29" s="94"/>
      <c r="E29" s="88" t="s">
        <v>287</v>
      </c>
      <c r="M29" s="10">
        <f t="shared" si="0"/>
        <v>0</v>
      </c>
    </row>
    <row r="30" spans="1:13" s="10" customFormat="1" ht="16.5" customHeight="1">
      <c r="A30" s="57" t="s">
        <v>23</v>
      </c>
      <c r="B30" s="27" t="s">
        <v>32</v>
      </c>
      <c r="C30" s="46">
        <v>300</v>
      </c>
      <c r="D30" s="94"/>
      <c r="E30" s="89" t="s">
        <v>302</v>
      </c>
      <c r="M30" s="10">
        <f t="shared" si="0"/>
        <v>0</v>
      </c>
    </row>
    <row r="31" spans="1:13" s="10" customFormat="1" ht="16.5" customHeight="1">
      <c r="A31" s="57" t="s">
        <v>23</v>
      </c>
      <c r="B31" s="31" t="s">
        <v>379</v>
      </c>
      <c r="C31" s="46">
        <v>240</v>
      </c>
      <c r="D31" s="94"/>
      <c r="E31" s="8" t="s">
        <v>380</v>
      </c>
      <c r="M31" s="10">
        <f t="shared" si="0"/>
        <v>0</v>
      </c>
    </row>
    <row r="32" spans="1:13" s="10" customFormat="1" ht="16.5" customHeight="1">
      <c r="A32" s="55" t="s">
        <v>23</v>
      </c>
      <c r="B32" s="27" t="s">
        <v>358</v>
      </c>
      <c r="C32" s="46">
        <v>300</v>
      </c>
      <c r="D32" s="93"/>
      <c r="E32" s="88" t="s">
        <v>287</v>
      </c>
      <c r="M32" s="10">
        <f t="shared" si="0"/>
        <v>0</v>
      </c>
    </row>
    <row r="33" spans="1:13" s="10" customFormat="1" ht="33" customHeight="1">
      <c r="A33" s="31" t="s">
        <v>410</v>
      </c>
      <c r="B33" s="31" t="s">
        <v>48</v>
      </c>
      <c r="C33" s="46">
        <v>300</v>
      </c>
      <c r="D33" s="31"/>
      <c r="E33" s="8" t="s">
        <v>411</v>
      </c>
      <c r="M33" s="10">
        <f t="shared" si="0"/>
        <v>0</v>
      </c>
    </row>
    <row r="34" spans="1:13" s="10" customFormat="1" ht="14.25" customHeight="1">
      <c r="A34" s="53" t="s">
        <v>325</v>
      </c>
      <c r="B34" s="27" t="s">
        <v>326</v>
      </c>
      <c r="C34" s="46">
        <v>540</v>
      </c>
      <c r="D34" s="92"/>
      <c r="E34" s="88" t="s">
        <v>327</v>
      </c>
      <c r="M34" s="10">
        <f t="shared" si="0"/>
        <v>0</v>
      </c>
    </row>
    <row r="35" spans="1:13" s="10" customFormat="1" ht="14.25" customHeight="1">
      <c r="A35" s="57" t="s">
        <v>416</v>
      </c>
      <c r="B35" s="27" t="s">
        <v>344</v>
      </c>
      <c r="C35" s="46">
        <v>300</v>
      </c>
      <c r="D35" s="94"/>
      <c r="E35" s="88" t="s">
        <v>316</v>
      </c>
      <c r="M35" s="10">
        <f t="shared" si="0"/>
        <v>0</v>
      </c>
    </row>
    <row r="36" spans="1:13" s="10" customFormat="1" ht="14.25" customHeight="1">
      <c r="A36" s="55" t="s">
        <v>19</v>
      </c>
      <c r="B36" s="27" t="s">
        <v>345</v>
      </c>
      <c r="C36" s="46">
        <v>360</v>
      </c>
      <c r="D36" s="93"/>
      <c r="E36" s="88" t="s">
        <v>346</v>
      </c>
      <c r="M36" s="10">
        <f t="shared" si="0"/>
        <v>0</v>
      </c>
    </row>
    <row r="37" spans="1:13" s="10" customFormat="1" ht="14.25" customHeight="1">
      <c r="A37" s="53" t="s">
        <v>24</v>
      </c>
      <c r="B37" s="27" t="s">
        <v>51</v>
      </c>
      <c r="C37" s="46">
        <v>240</v>
      </c>
      <c r="D37" s="92"/>
      <c r="E37" s="88" t="s">
        <v>285</v>
      </c>
      <c r="M37" s="10">
        <f t="shared" si="0"/>
        <v>0</v>
      </c>
    </row>
    <row r="38" spans="1:13" s="10" customFormat="1" ht="14.25" customHeight="1">
      <c r="A38" s="57" t="s">
        <v>24</v>
      </c>
      <c r="B38" s="27" t="s">
        <v>286</v>
      </c>
      <c r="C38" s="46">
        <v>300</v>
      </c>
      <c r="D38" s="94"/>
      <c r="E38" s="88" t="s">
        <v>287</v>
      </c>
      <c r="M38" s="10">
        <f t="shared" si="0"/>
        <v>0</v>
      </c>
    </row>
    <row r="39" spans="1:13" s="10" customFormat="1" ht="14.25" customHeight="1">
      <c r="A39" s="55" t="s">
        <v>417</v>
      </c>
      <c r="B39" s="27" t="s">
        <v>332</v>
      </c>
      <c r="C39" s="46">
        <v>300</v>
      </c>
      <c r="D39" s="93"/>
      <c r="E39" s="88" t="s">
        <v>333</v>
      </c>
      <c r="M39" s="10">
        <f t="shared" si="0"/>
        <v>0</v>
      </c>
    </row>
    <row r="40" spans="1:13" s="10" customFormat="1" ht="33" customHeight="1">
      <c r="A40" s="31" t="s">
        <v>306</v>
      </c>
      <c r="B40" s="27" t="s">
        <v>307</v>
      </c>
      <c r="C40" s="46">
        <v>1860</v>
      </c>
      <c r="D40" s="27"/>
      <c r="E40" s="88" t="s">
        <v>312</v>
      </c>
      <c r="M40" s="10">
        <f t="shared" si="0"/>
        <v>0</v>
      </c>
    </row>
    <row r="41" spans="1:13" s="10" customFormat="1" ht="21.75" customHeight="1">
      <c r="A41" s="53" t="s">
        <v>308</v>
      </c>
      <c r="B41" s="27" t="s">
        <v>317</v>
      </c>
      <c r="C41" s="46">
        <v>1980</v>
      </c>
      <c r="D41" s="92"/>
      <c r="E41" s="88" t="s">
        <v>318</v>
      </c>
      <c r="M41" s="10">
        <f t="shared" si="0"/>
        <v>0</v>
      </c>
    </row>
    <row r="42" spans="1:13" s="10" customFormat="1" ht="21.75" customHeight="1">
      <c r="A42" s="55" t="s">
        <v>37</v>
      </c>
      <c r="B42" s="27" t="s">
        <v>315</v>
      </c>
      <c r="C42" s="46">
        <v>300</v>
      </c>
      <c r="D42" s="93"/>
      <c r="E42" s="88" t="s">
        <v>316</v>
      </c>
      <c r="M42" s="10">
        <f t="shared" si="0"/>
        <v>0</v>
      </c>
    </row>
    <row r="43" spans="1:13" s="10" customFormat="1" ht="33" customHeight="1">
      <c r="A43" s="31" t="s">
        <v>14</v>
      </c>
      <c r="B43" s="27" t="s">
        <v>309</v>
      </c>
      <c r="C43" s="46">
        <v>1920</v>
      </c>
      <c r="D43" s="27"/>
      <c r="E43" s="88" t="s">
        <v>312</v>
      </c>
      <c r="M43" s="10">
        <f t="shared" si="0"/>
        <v>0</v>
      </c>
    </row>
    <row r="44" spans="1:13" s="10" customFormat="1" ht="17.25" customHeight="1">
      <c r="A44" s="53" t="s">
        <v>39</v>
      </c>
      <c r="B44" s="27" t="s">
        <v>310</v>
      </c>
      <c r="C44" s="46">
        <f>29*60</f>
        <v>1740</v>
      </c>
      <c r="D44" s="92"/>
      <c r="E44" s="88" t="s">
        <v>319</v>
      </c>
      <c r="M44" s="10">
        <f t="shared" si="0"/>
        <v>0</v>
      </c>
    </row>
    <row r="45" spans="1:13" s="10" customFormat="1" ht="17.25" customHeight="1">
      <c r="A45" s="57" t="s">
        <v>418</v>
      </c>
      <c r="B45" s="31" t="s">
        <v>377</v>
      </c>
      <c r="C45" s="46">
        <v>240</v>
      </c>
      <c r="D45" s="94"/>
      <c r="E45" s="8" t="s">
        <v>378</v>
      </c>
      <c r="M45" s="10">
        <f t="shared" si="0"/>
        <v>0</v>
      </c>
    </row>
    <row r="46" spans="1:13" s="10" customFormat="1" ht="17.25" customHeight="1">
      <c r="A46" s="55" t="s">
        <v>39</v>
      </c>
      <c r="B46" s="27" t="s">
        <v>313</v>
      </c>
      <c r="C46" s="46">
        <v>300</v>
      </c>
      <c r="D46" s="93"/>
      <c r="E46" s="88" t="s">
        <v>314</v>
      </c>
      <c r="M46" s="10">
        <f t="shared" si="0"/>
        <v>0</v>
      </c>
    </row>
    <row r="47" spans="1:13" s="10" customFormat="1" ht="21.75" customHeight="1">
      <c r="A47" s="53" t="s">
        <v>289</v>
      </c>
      <c r="B47" s="27" t="s">
        <v>291</v>
      </c>
      <c r="C47" s="46">
        <f>27*60</f>
        <v>1620</v>
      </c>
      <c r="D47" s="92"/>
      <c r="E47" s="88" t="s">
        <v>290</v>
      </c>
      <c r="M47" s="10">
        <f t="shared" si="0"/>
        <v>0</v>
      </c>
    </row>
    <row r="48" spans="1:13" s="10" customFormat="1" ht="21.75" customHeight="1">
      <c r="A48" s="55" t="s">
        <v>42</v>
      </c>
      <c r="B48" s="27" t="s">
        <v>311</v>
      </c>
      <c r="C48" s="46">
        <f>27*60</f>
        <v>1620</v>
      </c>
      <c r="D48" s="93"/>
      <c r="E48" s="88" t="s">
        <v>312</v>
      </c>
      <c r="M48" s="10">
        <f t="shared" si="0"/>
        <v>0</v>
      </c>
    </row>
    <row r="49" spans="1:13" s="10" customFormat="1" ht="17.25" customHeight="1">
      <c r="A49" s="53" t="s">
        <v>296</v>
      </c>
      <c r="B49" s="27" t="s">
        <v>298</v>
      </c>
      <c r="C49" s="46">
        <f>33*60</f>
        <v>1980</v>
      </c>
      <c r="D49" s="92"/>
      <c r="E49" s="88" t="s">
        <v>297</v>
      </c>
      <c r="M49" s="10">
        <f t="shared" si="0"/>
        <v>0</v>
      </c>
    </row>
    <row r="50" spans="1:13" s="10" customFormat="1" ht="17.25" customHeight="1">
      <c r="A50" s="57" t="s">
        <v>36</v>
      </c>
      <c r="B50" s="27" t="s">
        <v>364</v>
      </c>
      <c r="C50" s="46">
        <f>33*60</f>
        <v>1980</v>
      </c>
      <c r="D50" s="94"/>
      <c r="E50" s="88" t="s">
        <v>366</v>
      </c>
      <c r="M50" s="10">
        <f t="shared" si="0"/>
        <v>0</v>
      </c>
    </row>
    <row r="51" spans="1:13" s="10" customFormat="1" ht="17.25" customHeight="1">
      <c r="A51" s="55" t="s">
        <v>36</v>
      </c>
      <c r="B51" s="27" t="s">
        <v>335</v>
      </c>
      <c r="C51" s="46">
        <v>240</v>
      </c>
      <c r="D51" s="93"/>
      <c r="E51" s="88" t="s">
        <v>330</v>
      </c>
      <c r="M51" s="10">
        <f t="shared" si="0"/>
        <v>0</v>
      </c>
    </row>
    <row r="52" spans="1:13" s="10" customFormat="1" ht="17.25" customHeight="1">
      <c r="A52" s="53" t="s">
        <v>49</v>
      </c>
      <c r="B52" s="27" t="s">
        <v>365</v>
      </c>
      <c r="C52" s="46">
        <f>31*60</f>
        <v>1860</v>
      </c>
      <c r="D52" s="92"/>
      <c r="E52" s="88" t="s">
        <v>368</v>
      </c>
      <c r="M52" s="10">
        <f t="shared" si="0"/>
        <v>0</v>
      </c>
    </row>
    <row r="53" spans="1:13" s="10" customFormat="1" ht="17.25" customHeight="1">
      <c r="A53" s="57" t="s">
        <v>49</v>
      </c>
      <c r="B53" s="27" t="s">
        <v>353</v>
      </c>
      <c r="C53" s="46">
        <v>240</v>
      </c>
      <c r="D53" s="94"/>
      <c r="E53" s="88" t="s">
        <v>330</v>
      </c>
      <c r="M53" s="10">
        <f t="shared" si="0"/>
        <v>0</v>
      </c>
    </row>
    <row r="54" spans="1:13" s="10" customFormat="1" ht="17.25" customHeight="1">
      <c r="A54" s="55" t="s">
        <v>49</v>
      </c>
      <c r="B54" s="27" t="s">
        <v>412</v>
      </c>
      <c r="C54" s="46">
        <v>240</v>
      </c>
      <c r="D54" s="93"/>
      <c r="E54" s="88" t="s">
        <v>285</v>
      </c>
      <c r="M54" s="10">
        <f t="shared" si="0"/>
        <v>0</v>
      </c>
    </row>
    <row r="55" spans="1:13" s="10" customFormat="1" ht="17.25" customHeight="1">
      <c r="A55" s="53" t="s">
        <v>363</v>
      </c>
      <c r="B55" s="27" t="s">
        <v>370</v>
      </c>
      <c r="C55" s="46">
        <f>30*60</f>
        <v>1800</v>
      </c>
      <c r="D55" s="92"/>
      <c r="E55" s="88" t="s">
        <v>369</v>
      </c>
      <c r="M55" s="10">
        <f t="shared" si="0"/>
        <v>0</v>
      </c>
    </row>
    <row r="56" spans="1:13" s="10" customFormat="1" ht="17.25" customHeight="1">
      <c r="A56" s="57" t="s">
        <v>34</v>
      </c>
      <c r="B56" s="27" t="s">
        <v>295</v>
      </c>
      <c r="C56" s="46">
        <v>1860</v>
      </c>
      <c r="D56" s="94"/>
      <c r="E56" s="89" t="s">
        <v>294</v>
      </c>
      <c r="M56" s="10">
        <f t="shared" si="0"/>
        <v>0</v>
      </c>
    </row>
    <row r="57" spans="1:13" s="10" customFormat="1" ht="17.25" customHeight="1">
      <c r="A57" s="55" t="s">
        <v>34</v>
      </c>
      <c r="B57" s="27" t="s">
        <v>45</v>
      </c>
      <c r="C57" s="46">
        <v>300</v>
      </c>
      <c r="D57" s="93"/>
      <c r="E57" s="88" t="s">
        <v>288</v>
      </c>
      <c r="M57" s="10">
        <f t="shared" si="0"/>
        <v>0</v>
      </c>
    </row>
    <row r="58" spans="1:13" s="10" customFormat="1" ht="15.75" customHeight="1">
      <c r="A58" s="53" t="s">
        <v>341</v>
      </c>
      <c r="B58" s="27" t="s">
        <v>372</v>
      </c>
      <c r="C58" s="46">
        <f>29*60</f>
        <v>1740</v>
      </c>
      <c r="D58" s="92"/>
      <c r="E58" s="88" t="s">
        <v>371</v>
      </c>
      <c r="M58" s="10">
        <f t="shared" si="0"/>
        <v>0</v>
      </c>
    </row>
    <row r="59" spans="1:13" s="10" customFormat="1" ht="15.75" customHeight="1">
      <c r="A59" s="57" t="s">
        <v>35</v>
      </c>
      <c r="B59" s="27" t="s">
        <v>342</v>
      </c>
      <c r="C59" s="46">
        <v>360</v>
      </c>
      <c r="D59" s="94"/>
      <c r="E59" s="88" t="s">
        <v>343</v>
      </c>
      <c r="M59" s="10">
        <f t="shared" si="0"/>
        <v>0</v>
      </c>
    </row>
    <row r="60" spans="1:13" s="10" customFormat="1" ht="15.75" customHeight="1">
      <c r="A60" s="57" t="s">
        <v>35</v>
      </c>
      <c r="B60" s="27" t="s">
        <v>340</v>
      </c>
      <c r="C60" s="46">
        <v>300</v>
      </c>
      <c r="D60" s="94"/>
      <c r="E60" s="88" t="s">
        <v>287</v>
      </c>
      <c r="M60" s="10">
        <f t="shared" si="0"/>
        <v>0</v>
      </c>
    </row>
    <row r="61" spans="1:13" s="10" customFormat="1" ht="15.75" customHeight="1">
      <c r="A61" s="55" t="s">
        <v>35</v>
      </c>
      <c r="B61" s="27" t="s">
        <v>321</v>
      </c>
      <c r="C61" s="46">
        <v>300</v>
      </c>
      <c r="D61" s="93"/>
      <c r="E61" s="88" t="s">
        <v>322</v>
      </c>
      <c r="M61" s="10">
        <f t="shared" si="0"/>
        <v>0</v>
      </c>
    </row>
    <row r="62" spans="1:13" s="10" customFormat="1" ht="21.75" customHeight="1">
      <c r="A62" s="53" t="s">
        <v>26</v>
      </c>
      <c r="B62" s="27" t="s">
        <v>365</v>
      </c>
      <c r="C62" s="46">
        <f>31*60</f>
        <v>1860</v>
      </c>
      <c r="D62" s="92"/>
      <c r="E62" s="88" t="s">
        <v>367</v>
      </c>
      <c r="M62" s="10">
        <f t="shared" si="0"/>
        <v>0</v>
      </c>
    </row>
    <row r="63" spans="1:13" s="10" customFormat="1" ht="21.75" customHeight="1">
      <c r="A63" s="55" t="s">
        <v>26</v>
      </c>
      <c r="B63" s="31" t="s">
        <v>384</v>
      </c>
      <c r="C63" s="46">
        <v>240</v>
      </c>
      <c r="D63" s="93"/>
      <c r="E63" s="8" t="s">
        <v>385</v>
      </c>
      <c r="M63" s="10">
        <f t="shared" si="0"/>
        <v>0</v>
      </c>
    </row>
    <row r="64" spans="1:13" ht="21" customHeight="1">
      <c r="A64" s="59" t="s">
        <v>191</v>
      </c>
      <c r="B64" s="60"/>
      <c r="C64" s="61"/>
      <c r="D64" s="74">
        <f>SUM(C3:C63)</f>
        <v>38760</v>
      </c>
      <c r="E64" s="75" t="s">
        <v>11</v>
      </c>
      <c r="M64" s="10">
        <f t="shared" si="0"/>
        <v>0</v>
      </c>
    </row>
    <row r="65" spans="1:13" ht="18.75" customHeight="1">
      <c r="A65" s="71" t="s">
        <v>0</v>
      </c>
      <c r="B65" s="6" t="s">
        <v>6</v>
      </c>
      <c r="C65" s="7" t="s">
        <v>7</v>
      </c>
      <c r="D65" s="6" t="s">
        <v>2</v>
      </c>
      <c r="E65" s="11" t="s">
        <v>3</v>
      </c>
      <c r="M65" s="10">
        <f t="shared" si="0"/>
        <v>0</v>
      </c>
    </row>
    <row r="66" spans="1:13" ht="33" customHeight="1">
      <c r="A66" s="31" t="s">
        <v>28</v>
      </c>
      <c r="B66" s="31" t="s">
        <v>356</v>
      </c>
      <c r="C66" s="30">
        <v>80</v>
      </c>
      <c r="D66" s="31"/>
      <c r="E66" s="8" t="s">
        <v>357</v>
      </c>
      <c r="M66" s="10">
        <f t="shared" si="0"/>
        <v>0</v>
      </c>
    </row>
    <row r="67" spans="1:13" s="10" customFormat="1" ht="20.25" customHeight="1">
      <c r="A67" s="53" t="s">
        <v>392</v>
      </c>
      <c r="B67" s="31" t="s">
        <v>393</v>
      </c>
      <c r="C67" s="30">
        <v>100</v>
      </c>
      <c r="D67" s="53"/>
      <c r="E67" s="8" t="s">
        <v>394</v>
      </c>
      <c r="M67" s="10">
        <f t="shared" si="0"/>
        <v>0</v>
      </c>
    </row>
    <row r="68" spans="1:13" s="10" customFormat="1" ht="20.25" customHeight="1">
      <c r="A68" s="55" t="s">
        <v>15</v>
      </c>
      <c r="B68" s="31" t="s">
        <v>375</v>
      </c>
      <c r="C68" s="30">
        <v>260</v>
      </c>
      <c r="D68" s="55"/>
      <c r="E68" s="42" t="s">
        <v>376</v>
      </c>
      <c r="M68" s="10">
        <f aca="true" t="shared" si="1" ref="M68:M97">SUM(F68:L68)</f>
        <v>0</v>
      </c>
    </row>
    <row r="69" spans="1:13" s="10" customFormat="1" ht="15" customHeight="1">
      <c r="A69" s="53" t="s">
        <v>349</v>
      </c>
      <c r="B69" s="31" t="s">
        <v>54</v>
      </c>
      <c r="C69" s="30">
        <v>100</v>
      </c>
      <c r="D69" s="53"/>
      <c r="E69" s="8" t="s">
        <v>316</v>
      </c>
      <c r="M69" s="10">
        <f t="shared" si="1"/>
        <v>0</v>
      </c>
    </row>
    <row r="70" spans="1:13" s="10" customFormat="1" ht="15" customHeight="1">
      <c r="A70" s="57" t="s">
        <v>21</v>
      </c>
      <c r="B70" s="31" t="s">
        <v>320</v>
      </c>
      <c r="C70" s="30">
        <v>100</v>
      </c>
      <c r="D70" s="57"/>
      <c r="E70" s="8" t="s">
        <v>287</v>
      </c>
      <c r="M70" s="10">
        <f t="shared" si="1"/>
        <v>0</v>
      </c>
    </row>
    <row r="71" spans="1:13" s="10" customFormat="1" ht="15" customHeight="1">
      <c r="A71" s="55" t="s">
        <v>21</v>
      </c>
      <c r="B71" s="31" t="s">
        <v>350</v>
      </c>
      <c r="C71" s="30">
        <v>100</v>
      </c>
      <c r="D71" s="55"/>
      <c r="E71" s="8" t="s">
        <v>316</v>
      </c>
      <c r="M71" s="10">
        <f t="shared" si="1"/>
        <v>0</v>
      </c>
    </row>
    <row r="72" spans="1:13" s="10" customFormat="1" ht="33" customHeight="1">
      <c r="A72" s="31" t="s">
        <v>323</v>
      </c>
      <c r="B72" s="31" t="s">
        <v>324</v>
      </c>
      <c r="C72" s="30">
        <v>100</v>
      </c>
      <c r="D72" s="31"/>
      <c r="E72" s="8" t="s">
        <v>287</v>
      </c>
      <c r="M72" s="10">
        <f t="shared" si="1"/>
        <v>0</v>
      </c>
    </row>
    <row r="73" spans="1:13" s="10" customFormat="1" ht="20.25" customHeight="1">
      <c r="A73" s="53" t="s">
        <v>23</v>
      </c>
      <c r="B73" s="31" t="s">
        <v>361</v>
      </c>
      <c r="C73" s="30">
        <v>80</v>
      </c>
      <c r="D73" s="53"/>
      <c r="E73" s="8" t="s">
        <v>362</v>
      </c>
      <c r="M73" s="10">
        <f t="shared" si="1"/>
        <v>0</v>
      </c>
    </row>
    <row r="74" spans="1:13" s="10" customFormat="1" ht="20.25" customHeight="1">
      <c r="A74" s="55" t="s">
        <v>23</v>
      </c>
      <c r="B74" s="31" t="s">
        <v>358</v>
      </c>
      <c r="C74" s="30">
        <v>100</v>
      </c>
      <c r="D74" s="55"/>
      <c r="E74" s="8" t="s">
        <v>287</v>
      </c>
      <c r="M74" s="10">
        <f t="shared" si="1"/>
        <v>0</v>
      </c>
    </row>
    <row r="75" spans="1:13" s="10" customFormat="1" ht="33" customHeight="1">
      <c r="A75" s="31" t="s">
        <v>410</v>
      </c>
      <c r="B75" s="31" t="s">
        <v>48</v>
      </c>
      <c r="C75" s="30">
        <v>100</v>
      </c>
      <c r="D75" s="31"/>
      <c r="E75" s="8" t="s">
        <v>411</v>
      </c>
      <c r="M75" s="10">
        <f t="shared" si="1"/>
        <v>0</v>
      </c>
    </row>
    <row r="76" spans="1:13" s="10" customFormat="1" ht="33" customHeight="1">
      <c r="A76" s="31" t="s">
        <v>325</v>
      </c>
      <c r="B76" s="31" t="s">
        <v>326</v>
      </c>
      <c r="C76" s="30">
        <v>180</v>
      </c>
      <c r="D76" s="31"/>
      <c r="E76" s="8" t="s">
        <v>327</v>
      </c>
      <c r="M76" s="10">
        <f t="shared" si="1"/>
        <v>0</v>
      </c>
    </row>
    <row r="77" spans="1:13" ht="33" customHeight="1">
      <c r="A77" s="31" t="s">
        <v>24</v>
      </c>
      <c r="B77" s="31" t="s">
        <v>51</v>
      </c>
      <c r="C77" s="30">
        <v>80</v>
      </c>
      <c r="D77" s="31"/>
      <c r="E77" s="8" t="s">
        <v>285</v>
      </c>
      <c r="M77" s="10">
        <f t="shared" si="1"/>
        <v>0</v>
      </c>
    </row>
    <row r="78" spans="1:13" s="10" customFormat="1" ht="33" customHeight="1">
      <c r="A78" s="31" t="s">
        <v>334</v>
      </c>
      <c r="B78" s="31" t="s">
        <v>373</v>
      </c>
      <c r="C78" s="30">
        <v>260</v>
      </c>
      <c r="D78" s="31"/>
      <c r="E78" s="8" t="s">
        <v>374</v>
      </c>
      <c r="M78" s="10">
        <f t="shared" si="1"/>
        <v>0</v>
      </c>
    </row>
    <row r="79" spans="1:13" s="10" customFormat="1" ht="33" customHeight="1">
      <c r="A79" s="31" t="s">
        <v>34</v>
      </c>
      <c r="B79" s="31" t="s">
        <v>45</v>
      </c>
      <c r="C79" s="30">
        <v>100</v>
      </c>
      <c r="D79" s="31"/>
      <c r="E79" s="8" t="s">
        <v>288</v>
      </c>
      <c r="M79" s="10">
        <f t="shared" si="1"/>
        <v>0</v>
      </c>
    </row>
    <row r="80" spans="1:13" ht="21" customHeight="1">
      <c r="A80" s="59" t="s">
        <v>192</v>
      </c>
      <c r="B80" s="60"/>
      <c r="C80" s="61"/>
      <c r="D80" s="51">
        <f>SUM(C66:C79)</f>
        <v>1740</v>
      </c>
      <c r="E80" s="75"/>
      <c r="M80" s="10">
        <f t="shared" si="1"/>
        <v>0</v>
      </c>
    </row>
    <row r="81" spans="1:13" ht="34.5" customHeight="1">
      <c r="A81" s="35" t="s">
        <v>387</v>
      </c>
      <c r="B81" s="23" t="s">
        <v>388</v>
      </c>
      <c r="C81" s="30">
        <v>400</v>
      </c>
      <c r="D81" s="50"/>
      <c r="E81" s="8" t="s">
        <v>389</v>
      </c>
      <c r="M81" s="10">
        <f t="shared" si="1"/>
        <v>0</v>
      </c>
    </row>
    <row r="82" spans="1:13" ht="34.5" customHeight="1">
      <c r="A82" s="35" t="s">
        <v>404</v>
      </c>
      <c r="B82" s="23" t="s">
        <v>405</v>
      </c>
      <c r="C82" s="30">
        <v>50</v>
      </c>
      <c r="D82" s="50"/>
      <c r="E82" s="8" t="s">
        <v>406</v>
      </c>
      <c r="M82" s="10">
        <f t="shared" si="1"/>
        <v>0</v>
      </c>
    </row>
    <row r="83" spans="1:13" ht="34.5" customHeight="1">
      <c r="A83" s="31" t="s">
        <v>18</v>
      </c>
      <c r="B83" s="23" t="s">
        <v>50</v>
      </c>
      <c r="C83" s="30">
        <v>600</v>
      </c>
      <c r="D83" s="6"/>
      <c r="E83" s="8" t="s">
        <v>336</v>
      </c>
      <c r="M83" s="10">
        <f t="shared" si="1"/>
        <v>0</v>
      </c>
    </row>
    <row r="84" spans="1:13" ht="34.5" customHeight="1">
      <c r="A84" s="35" t="s">
        <v>283</v>
      </c>
      <c r="B84" s="23" t="s">
        <v>59</v>
      </c>
      <c r="C84" s="30">
        <v>400</v>
      </c>
      <c r="D84" s="50"/>
      <c r="E84" s="8" t="s">
        <v>284</v>
      </c>
      <c r="M84" s="10">
        <f t="shared" si="1"/>
        <v>0</v>
      </c>
    </row>
    <row r="85" spans="1:13" ht="23.25" customHeight="1">
      <c r="A85" s="59" t="s">
        <v>193</v>
      </c>
      <c r="B85" s="60"/>
      <c r="C85" s="61"/>
      <c r="D85" s="51">
        <f>SUM(C81:C84)</f>
        <v>1450</v>
      </c>
      <c r="E85" s="75"/>
      <c r="M85" s="10">
        <f t="shared" si="1"/>
        <v>0</v>
      </c>
    </row>
    <row r="86" spans="1:13" ht="17.25" customHeight="1">
      <c r="A86" s="71" t="s">
        <v>0</v>
      </c>
      <c r="B86" s="6" t="s">
        <v>6</v>
      </c>
      <c r="C86" s="90" t="s">
        <v>7</v>
      </c>
      <c r="D86" s="6" t="s">
        <v>2</v>
      </c>
      <c r="E86" s="11" t="s">
        <v>3</v>
      </c>
      <c r="M86" s="10">
        <f t="shared" si="1"/>
        <v>0</v>
      </c>
    </row>
    <row r="87" spans="1:13" ht="34.5" customHeight="1">
      <c r="A87" s="31" t="s">
        <v>407</v>
      </c>
      <c r="B87" s="23" t="s">
        <v>408</v>
      </c>
      <c r="C87" s="46">
        <v>500</v>
      </c>
      <c r="D87" s="9"/>
      <c r="E87" s="8" t="s">
        <v>409</v>
      </c>
      <c r="M87" s="10">
        <f t="shared" si="1"/>
        <v>0</v>
      </c>
    </row>
    <row r="88" spans="1:13" s="10" customFormat="1" ht="34.5" customHeight="1">
      <c r="A88" s="47" t="s">
        <v>31</v>
      </c>
      <c r="B88" s="23" t="s">
        <v>304</v>
      </c>
      <c r="C88" s="46">
        <v>300</v>
      </c>
      <c r="D88" s="56"/>
      <c r="E88" s="42" t="s">
        <v>305</v>
      </c>
      <c r="M88" s="10">
        <f t="shared" si="1"/>
        <v>0</v>
      </c>
    </row>
    <row r="89" spans="1:13" s="10" customFormat="1" ht="34.5" customHeight="1">
      <c r="A89" s="35" t="s">
        <v>399</v>
      </c>
      <c r="B89" s="23" t="s">
        <v>400</v>
      </c>
      <c r="C89" s="46">
        <v>185</v>
      </c>
      <c r="D89" s="56"/>
      <c r="E89" s="8" t="s">
        <v>401</v>
      </c>
      <c r="M89" s="10">
        <f t="shared" si="1"/>
        <v>0</v>
      </c>
    </row>
    <row r="90" spans="1:13" ht="23.25" customHeight="1">
      <c r="A90" s="59" t="s">
        <v>198</v>
      </c>
      <c r="B90" s="60"/>
      <c r="C90" s="61"/>
      <c r="D90" s="51">
        <f>SUM(C87:C89)</f>
        <v>985</v>
      </c>
      <c r="E90" s="75"/>
      <c r="M90" s="10">
        <f t="shared" si="1"/>
        <v>0</v>
      </c>
    </row>
    <row r="91" spans="1:13" s="10" customFormat="1" ht="18.75" customHeight="1">
      <c r="A91" s="71" t="s">
        <v>0</v>
      </c>
      <c r="B91" s="6" t="s">
        <v>6</v>
      </c>
      <c r="C91" s="90" t="s">
        <v>7</v>
      </c>
      <c r="D91" s="6" t="s">
        <v>2</v>
      </c>
      <c r="E91" s="11" t="s">
        <v>3</v>
      </c>
      <c r="M91" s="10">
        <f t="shared" si="1"/>
        <v>0</v>
      </c>
    </row>
    <row r="92" spans="1:13" s="10" customFormat="1" ht="34.5" customHeight="1">
      <c r="A92" s="31" t="s">
        <v>413</v>
      </c>
      <c r="B92" s="23" t="s">
        <v>414</v>
      </c>
      <c r="C92" s="46">
        <v>6600</v>
      </c>
      <c r="D92" s="9"/>
      <c r="E92" s="8" t="s">
        <v>280</v>
      </c>
      <c r="M92" s="10">
        <f t="shared" si="1"/>
        <v>0</v>
      </c>
    </row>
    <row r="93" spans="1:13" s="10" customFormat="1" ht="34.5" customHeight="1">
      <c r="A93" s="31" t="s">
        <v>16</v>
      </c>
      <c r="B93" s="23" t="s">
        <v>229</v>
      </c>
      <c r="C93" s="46">
        <v>6600</v>
      </c>
      <c r="D93" s="9"/>
      <c r="E93" s="8" t="s">
        <v>280</v>
      </c>
      <c r="M93" s="10">
        <f t="shared" si="1"/>
        <v>0</v>
      </c>
    </row>
    <row r="94" spans="1:13" s="10" customFormat="1" ht="34.5" customHeight="1">
      <c r="A94" s="31" t="s">
        <v>19</v>
      </c>
      <c r="B94" s="23" t="s">
        <v>282</v>
      </c>
      <c r="C94" s="46">
        <v>6600</v>
      </c>
      <c r="D94" s="9"/>
      <c r="E94" s="8" t="s">
        <v>280</v>
      </c>
      <c r="M94" s="10">
        <f t="shared" si="1"/>
        <v>0</v>
      </c>
    </row>
    <row r="95" spans="1:13" ht="34.5" customHeight="1">
      <c r="A95" s="31" t="s">
        <v>34</v>
      </c>
      <c r="B95" s="23" t="s">
        <v>281</v>
      </c>
      <c r="C95" s="46">
        <v>13200</v>
      </c>
      <c r="D95" s="9"/>
      <c r="E95" s="8" t="s">
        <v>280</v>
      </c>
      <c r="M95" s="10">
        <f t="shared" si="1"/>
        <v>0</v>
      </c>
    </row>
    <row r="96" spans="1:13" ht="17.25" customHeight="1">
      <c r="A96" s="59" t="s">
        <v>279</v>
      </c>
      <c r="B96" s="60"/>
      <c r="C96" s="61"/>
      <c r="D96" s="51">
        <f>SUM(C92:C95)</f>
        <v>33000</v>
      </c>
      <c r="E96" s="75"/>
      <c r="M96" s="10">
        <f t="shared" si="1"/>
        <v>0</v>
      </c>
    </row>
    <row r="97" spans="1:13" ht="24.75" customHeight="1" thickBot="1">
      <c r="A97" s="59" t="s">
        <v>1</v>
      </c>
      <c r="B97" s="60"/>
      <c r="C97" s="61"/>
      <c r="D97" s="85">
        <f>D80+D64+D96+D90+D85</f>
        <v>75935</v>
      </c>
      <c r="E97" s="80"/>
      <c r="F97" s="10" t="e">
        <f>SUM(#REF!)</f>
        <v>#REF!</v>
      </c>
      <c r="G97" s="10" t="e">
        <f aca="true" t="shared" si="2" ref="G97:L97">SUM(#REF!)</f>
        <v>#REF!</v>
      </c>
      <c r="H97" s="10" t="e">
        <f t="shared" si="2"/>
        <v>#REF!</v>
      </c>
      <c r="I97" s="10" t="e">
        <f t="shared" si="2"/>
        <v>#REF!</v>
      </c>
      <c r="J97" s="10" t="e">
        <f t="shared" si="2"/>
        <v>#REF!</v>
      </c>
      <c r="K97" s="10" t="e">
        <f t="shared" si="2"/>
        <v>#REF!</v>
      </c>
      <c r="L97" s="10" t="e">
        <f t="shared" si="2"/>
        <v>#REF!</v>
      </c>
      <c r="M97" s="10" t="e">
        <f t="shared" si="1"/>
        <v>#REF!</v>
      </c>
    </row>
    <row r="98" spans="2:5" ht="17.25" thickTop="1">
      <c r="B98" s="10" t="s">
        <v>8</v>
      </c>
      <c r="E98" s="81" t="s">
        <v>203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70">
      <selection activeCell="E15" sqref="E15"/>
    </sheetView>
  </sheetViews>
  <sheetFormatPr defaultColWidth="9.00390625" defaultRowHeight="16.5"/>
  <cols>
    <col min="1" max="1" width="7.625" style="29" customWidth="1"/>
    <col min="2" max="2" width="10.625" style="148" customWidth="1"/>
    <col min="3" max="3" width="10.75390625" style="19" customWidth="1"/>
    <col min="4" max="4" width="18.50390625" style="13" customWidth="1"/>
    <col min="5" max="5" width="46.375" style="12" customWidth="1"/>
    <col min="6" max="6" width="8.375" style="13" customWidth="1"/>
    <col min="7" max="12" width="5.375" style="13" customWidth="1"/>
    <col min="13" max="13" width="7.25390625" style="13" customWidth="1"/>
    <col min="14" max="16384" width="9.00390625" style="13" customWidth="1"/>
  </cols>
  <sheetData>
    <row r="1" spans="1:5" s="10" customFormat="1" ht="16.5">
      <c r="A1" s="52" t="s">
        <v>1106</v>
      </c>
      <c r="B1" s="146"/>
      <c r="C1" s="52"/>
      <c r="D1" s="52"/>
      <c r="E1" s="52"/>
    </row>
    <row r="2" spans="1:5" s="10" customFormat="1" ht="11.25" customHeight="1">
      <c r="A2" s="71" t="s">
        <v>0</v>
      </c>
      <c r="B2" s="11" t="s">
        <v>6</v>
      </c>
      <c r="C2" s="7" t="s">
        <v>7</v>
      </c>
      <c r="D2" s="6" t="s">
        <v>2</v>
      </c>
      <c r="E2" s="11" t="s">
        <v>3</v>
      </c>
    </row>
    <row r="3" spans="1:5" s="10" customFormat="1" ht="22.5" customHeight="1">
      <c r="A3" s="31" t="s">
        <v>28</v>
      </c>
      <c r="B3" s="140" t="s">
        <v>1107</v>
      </c>
      <c r="C3" s="30">
        <v>300</v>
      </c>
      <c r="D3" s="6"/>
      <c r="E3" s="140" t="s">
        <v>1108</v>
      </c>
    </row>
    <row r="4" spans="1:5" s="10" customFormat="1" ht="15" customHeight="1">
      <c r="A4" s="69" t="s">
        <v>15</v>
      </c>
      <c r="B4" s="140" t="s">
        <v>1109</v>
      </c>
      <c r="C4" s="30">
        <v>300</v>
      </c>
      <c r="D4" s="9"/>
      <c r="E4" s="140" t="s">
        <v>1110</v>
      </c>
    </row>
    <row r="5" spans="1:5" s="10" customFormat="1" ht="15" customHeight="1">
      <c r="A5" s="69" t="s">
        <v>15</v>
      </c>
      <c r="B5" s="140" t="s">
        <v>558</v>
      </c>
      <c r="C5" s="30">
        <v>240</v>
      </c>
      <c r="D5" s="9"/>
      <c r="E5" s="140" t="s">
        <v>1111</v>
      </c>
    </row>
    <row r="6" spans="1:5" s="10" customFormat="1" ht="9" customHeight="1">
      <c r="A6" s="69" t="s">
        <v>30</v>
      </c>
      <c r="B6" s="149" t="s">
        <v>261</v>
      </c>
      <c r="C6" s="30">
        <v>240</v>
      </c>
      <c r="D6" s="9"/>
      <c r="E6" s="140" t="s">
        <v>1114</v>
      </c>
    </row>
    <row r="7" spans="1:5" s="10" customFormat="1" ht="9" customHeight="1">
      <c r="A7" s="69" t="s">
        <v>30</v>
      </c>
      <c r="B7" s="149" t="s">
        <v>1093</v>
      </c>
      <c r="C7" s="30">
        <v>240</v>
      </c>
      <c r="D7" s="9"/>
      <c r="E7" s="140" t="s">
        <v>1115</v>
      </c>
    </row>
    <row r="8" spans="1:5" s="10" customFormat="1" ht="9" customHeight="1">
      <c r="A8" s="69" t="s">
        <v>30</v>
      </c>
      <c r="B8" s="149" t="s">
        <v>1116</v>
      </c>
      <c r="C8" s="30">
        <v>240</v>
      </c>
      <c r="D8" s="9"/>
      <c r="E8" s="140" t="s">
        <v>1117</v>
      </c>
    </row>
    <row r="9" spans="1:5" s="10" customFormat="1" ht="9" customHeight="1">
      <c r="A9" s="69" t="s">
        <v>30</v>
      </c>
      <c r="B9" s="149" t="s">
        <v>1144</v>
      </c>
      <c r="C9" s="30">
        <v>300</v>
      </c>
      <c r="D9" s="9"/>
      <c r="E9" s="140" t="s">
        <v>1145</v>
      </c>
    </row>
    <row r="10" spans="1:5" s="10" customFormat="1" ht="12" customHeight="1">
      <c r="A10" s="69" t="s">
        <v>40</v>
      </c>
      <c r="B10" s="149" t="s">
        <v>1146</v>
      </c>
      <c r="C10" s="30">
        <v>240</v>
      </c>
      <c r="D10" s="9"/>
      <c r="E10" s="140" t="s">
        <v>1147</v>
      </c>
    </row>
    <row r="11" spans="1:5" s="10" customFormat="1" ht="12" customHeight="1">
      <c r="A11" s="69" t="s">
        <v>40</v>
      </c>
      <c r="B11" s="149" t="s">
        <v>1118</v>
      </c>
      <c r="C11" s="30">
        <v>300</v>
      </c>
      <c r="D11" s="9"/>
      <c r="E11" s="140" t="s">
        <v>1119</v>
      </c>
    </row>
    <row r="12" spans="1:5" s="10" customFormat="1" ht="12" customHeight="1">
      <c r="A12" s="69" t="s">
        <v>40</v>
      </c>
      <c r="B12" s="149" t="s">
        <v>1121</v>
      </c>
      <c r="C12" s="30">
        <v>240</v>
      </c>
      <c r="D12" s="9"/>
      <c r="E12" s="140" t="s">
        <v>1114</v>
      </c>
    </row>
    <row r="13" spans="1:5" s="10" customFormat="1" ht="15" customHeight="1">
      <c r="A13" s="69" t="s">
        <v>33</v>
      </c>
      <c r="B13" s="140" t="s">
        <v>1122</v>
      </c>
      <c r="C13" s="30">
        <v>240</v>
      </c>
      <c r="D13" s="9"/>
      <c r="E13" s="140" t="s">
        <v>423</v>
      </c>
    </row>
    <row r="14" spans="1:5" s="10" customFormat="1" ht="15" customHeight="1">
      <c r="A14" s="69" t="s">
        <v>33</v>
      </c>
      <c r="B14" s="140" t="s">
        <v>252</v>
      </c>
      <c r="C14" s="30">
        <v>240</v>
      </c>
      <c r="D14" s="9"/>
      <c r="E14" s="144" t="s">
        <v>1124</v>
      </c>
    </row>
    <row r="15" spans="1:5" s="10" customFormat="1" ht="9.75" customHeight="1">
      <c r="A15" s="69" t="s">
        <v>31</v>
      </c>
      <c r="B15" s="149" t="s">
        <v>472</v>
      </c>
      <c r="C15" s="30">
        <v>180</v>
      </c>
      <c r="D15" s="9"/>
      <c r="E15" s="144" t="s">
        <v>1150</v>
      </c>
    </row>
    <row r="16" spans="1:5" s="10" customFormat="1" ht="9.75" customHeight="1">
      <c r="A16" s="69" t="s">
        <v>31</v>
      </c>
      <c r="B16" s="149" t="s">
        <v>1153</v>
      </c>
      <c r="C16" s="30">
        <v>240</v>
      </c>
      <c r="D16" s="9"/>
      <c r="E16" s="144" t="s">
        <v>1156</v>
      </c>
    </row>
    <row r="17" spans="1:5" s="10" customFormat="1" ht="9.75" customHeight="1">
      <c r="A17" s="69" t="s">
        <v>31</v>
      </c>
      <c r="B17" s="149" t="s">
        <v>1125</v>
      </c>
      <c r="C17" s="30">
        <v>300</v>
      </c>
      <c r="D17" s="9"/>
      <c r="E17" s="140" t="s">
        <v>1126</v>
      </c>
    </row>
    <row r="18" spans="1:5" s="10" customFormat="1" ht="9.75" customHeight="1">
      <c r="A18" s="69" t="s">
        <v>31</v>
      </c>
      <c r="B18" s="149" t="s">
        <v>1127</v>
      </c>
      <c r="C18" s="30">
        <v>300</v>
      </c>
      <c r="D18" s="9"/>
      <c r="E18" s="140" t="s">
        <v>1126</v>
      </c>
    </row>
    <row r="19" spans="1:5" s="10" customFormat="1" ht="15" customHeight="1">
      <c r="A19" s="69" t="s">
        <v>13</v>
      </c>
      <c r="B19" s="140" t="s">
        <v>1159</v>
      </c>
      <c r="C19" s="30">
        <v>120</v>
      </c>
      <c r="D19" s="6"/>
      <c r="E19" s="140" t="s">
        <v>1160</v>
      </c>
    </row>
    <row r="20" spans="1:5" s="10" customFormat="1" ht="12" customHeight="1">
      <c r="A20" s="69" t="s">
        <v>1161</v>
      </c>
      <c r="B20" s="149" t="s">
        <v>1162</v>
      </c>
      <c r="C20" s="30">
        <f>13*60</f>
        <v>780</v>
      </c>
      <c r="D20" s="9"/>
      <c r="E20" s="140" t="s">
        <v>1163</v>
      </c>
    </row>
    <row r="21" spans="1:5" s="10" customFormat="1" ht="12" customHeight="1">
      <c r="A21" s="69" t="s">
        <v>27</v>
      </c>
      <c r="B21" s="149" t="s">
        <v>998</v>
      </c>
      <c r="C21" s="30">
        <v>300</v>
      </c>
      <c r="D21" s="9"/>
      <c r="E21" s="140" t="s">
        <v>1119</v>
      </c>
    </row>
    <row r="22" spans="1:5" s="10" customFormat="1" ht="12" customHeight="1">
      <c r="A22" s="69" t="s">
        <v>27</v>
      </c>
      <c r="B22" s="149" t="s">
        <v>1129</v>
      </c>
      <c r="C22" s="30">
        <v>240</v>
      </c>
      <c r="D22" s="9"/>
      <c r="E22" s="140" t="s">
        <v>1114</v>
      </c>
    </row>
    <row r="23" spans="1:5" s="10" customFormat="1" ht="9.75" customHeight="1">
      <c r="A23" s="69" t="s">
        <v>1164</v>
      </c>
      <c r="B23" s="149" t="s">
        <v>1165</v>
      </c>
      <c r="C23" s="30">
        <v>180</v>
      </c>
      <c r="D23" s="9"/>
      <c r="E23" s="140" t="s">
        <v>1166</v>
      </c>
    </row>
    <row r="24" spans="1:5" s="10" customFormat="1" ht="9.75" customHeight="1">
      <c r="A24" s="69" t="s">
        <v>25</v>
      </c>
      <c r="B24" s="149" t="s">
        <v>1131</v>
      </c>
      <c r="C24" s="30">
        <v>300</v>
      </c>
      <c r="D24" s="9"/>
      <c r="E24" s="140" t="s">
        <v>1119</v>
      </c>
    </row>
    <row r="25" spans="1:5" s="10" customFormat="1" ht="9.75" customHeight="1">
      <c r="A25" s="69" t="s">
        <v>25</v>
      </c>
      <c r="B25" s="149" t="s">
        <v>1132</v>
      </c>
      <c r="C25" s="30">
        <v>300</v>
      </c>
      <c r="D25" s="9"/>
      <c r="E25" s="140" t="s">
        <v>1133</v>
      </c>
    </row>
    <row r="26" spans="1:5" s="10" customFormat="1" ht="9.75" customHeight="1">
      <c r="A26" s="69" t="s">
        <v>1194</v>
      </c>
      <c r="B26" s="149" t="s">
        <v>720</v>
      </c>
      <c r="C26" s="30">
        <v>240</v>
      </c>
      <c r="D26" s="9"/>
      <c r="E26" s="140" t="s">
        <v>1134</v>
      </c>
    </row>
    <row r="27" spans="1:5" s="10" customFormat="1" ht="15" customHeight="1">
      <c r="A27" s="69" t="s">
        <v>1135</v>
      </c>
      <c r="B27" s="140" t="s">
        <v>424</v>
      </c>
      <c r="C27" s="30">
        <v>300</v>
      </c>
      <c r="D27" s="9"/>
      <c r="E27" s="140" t="s">
        <v>1110</v>
      </c>
    </row>
    <row r="28" spans="1:5" s="10" customFormat="1" ht="15" customHeight="1">
      <c r="A28" s="69" t="s">
        <v>153</v>
      </c>
      <c r="B28" s="140" t="s">
        <v>1136</v>
      </c>
      <c r="C28" s="30">
        <v>300</v>
      </c>
      <c r="D28" s="9"/>
      <c r="E28" s="140" t="s">
        <v>1119</v>
      </c>
    </row>
    <row r="29" spans="1:5" s="10" customFormat="1" ht="22.5" customHeight="1">
      <c r="A29" s="31" t="s">
        <v>18</v>
      </c>
      <c r="B29" s="140" t="s">
        <v>1137</v>
      </c>
      <c r="C29" s="30">
        <v>300</v>
      </c>
      <c r="D29" s="6"/>
      <c r="E29" s="140" t="s">
        <v>1119</v>
      </c>
    </row>
    <row r="30" spans="1:5" s="10" customFormat="1" ht="22.5" customHeight="1">
      <c r="A30" s="31" t="s">
        <v>19</v>
      </c>
      <c r="B30" s="140" t="s">
        <v>1138</v>
      </c>
      <c r="C30" s="30">
        <v>240</v>
      </c>
      <c r="D30" s="6"/>
      <c r="E30" s="140" t="s">
        <v>423</v>
      </c>
    </row>
    <row r="31" spans="1:5" s="10" customFormat="1" ht="15" customHeight="1">
      <c r="A31" s="69" t="s">
        <v>37</v>
      </c>
      <c r="B31" s="140" t="s">
        <v>548</v>
      </c>
      <c r="C31" s="30">
        <v>300</v>
      </c>
      <c r="D31" s="9"/>
      <c r="E31" s="140" t="s">
        <v>1139</v>
      </c>
    </row>
    <row r="32" spans="1:5" s="10" customFormat="1" ht="15" customHeight="1">
      <c r="A32" s="69" t="s">
        <v>37</v>
      </c>
      <c r="B32" s="140" t="s">
        <v>783</v>
      </c>
      <c r="C32" s="30">
        <v>240</v>
      </c>
      <c r="D32" s="9"/>
      <c r="E32" s="140" t="s">
        <v>1140</v>
      </c>
    </row>
    <row r="33" spans="1:5" s="10" customFormat="1" ht="15" customHeight="1">
      <c r="A33" s="69" t="s">
        <v>14</v>
      </c>
      <c r="B33" s="140" t="s">
        <v>1169</v>
      </c>
      <c r="C33" s="30">
        <v>120</v>
      </c>
      <c r="D33" s="9"/>
      <c r="E33" s="140" t="s">
        <v>1160</v>
      </c>
    </row>
    <row r="34" spans="1:5" s="10" customFormat="1" ht="15" customHeight="1">
      <c r="A34" s="69" t="s">
        <v>14</v>
      </c>
      <c r="B34" s="140" t="s">
        <v>1169</v>
      </c>
      <c r="C34" s="30">
        <f>240</f>
        <v>240</v>
      </c>
      <c r="D34" s="9"/>
      <c r="E34" s="140" t="s">
        <v>1168</v>
      </c>
    </row>
    <row r="35" spans="1:5" s="10" customFormat="1" ht="22.5" customHeight="1">
      <c r="A35" s="31" t="s">
        <v>39</v>
      </c>
      <c r="B35" s="140" t="s">
        <v>1170</v>
      </c>
      <c r="C35" s="30">
        <v>240</v>
      </c>
      <c r="D35" s="6"/>
      <c r="E35" s="140" t="s">
        <v>1147</v>
      </c>
    </row>
    <row r="36" spans="1:5" s="10" customFormat="1" ht="15" customHeight="1">
      <c r="A36" s="69" t="s">
        <v>42</v>
      </c>
      <c r="B36" s="140" t="s">
        <v>1141</v>
      </c>
      <c r="C36" s="30">
        <v>300</v>
      </c>
      <c r="D36" s="9"/>
      <c r="E36" s="140" t="s">
        <v>1119</v>
      </c>
    </row>
    <row r="37" spans="1:5" s="10" customFormat="1" ht="15" customHeight="1">
      <c r="A37" s="69" t="s">
        <v>42</v>
      </c>
      <c r="B37" s="140" t="s">
        <v>247</v>
      </c>
      <c r="C37" s="30">
        <v>300</v>
      </c>
      <c r="D37" s="9"/>
      <c r="E37" s="140" t="s">
        <v>1110</v>
      </c>
    </row>
    <row r="38" spans="1:5" s="10" customFormat="1" ht="22.5" customHeight="1">
      <c r="A38" s="31" t="s">
        <v>36</v>
      </c>
      <c r="B38" s="140" t="s">
        <v>1142</v>
      </c>
      <c r="C38" s="30">
        <v>240</v>
      </c>
      <c r="D38" s="6"/>
      <c r="E38" s="140" t="s">
        <v>1143</v>
      </c>
    </row>
    <row r="39" spans="1:5" s="10" customFormat="1" ht="22.5" customHeight="1">
      <c r="A39" s="31" t="s">
        <v>49</v>
      </c>
      <c r="B39" s="140" t="s">
        <v>1171</v>
      </c>
      <c r="C39" s="30">
        <f>13*60</f>
        <v>780</v>
      </c>
      <c r="D39" s="6"/>
      <c r="E39" s="140" t="s">
        <v>1163</v>
      </c>
    </row>
    <row r="40" spans="1:13" ht="16.5">
      <c r="A40" s="145" t="s">
        <v>191</v>
      </c>
      <c r="B40" s="145"/>
      <c r="C40" s="145"/>
      <c r="D40" s="51">
        <f>SUM(C3:C39)</f>
        <v>10500</v>
      </c>
      <c r="E40" s="75" t="s">
        <v>11</v>
      </c>
      <c r="M40" s="10"/>
    </row>
    <row r="41" spans="1:13" ht="16.5">
      <c r="A41" s="71" t="s">
        <v>0</v>
      </c>
      <c r="B41" s="11" t="s">
        <v>6</v>
      </c>
      <c r="C41" s="7" t="s">
        <v>7</v>
      </c>
      <c r="D41" s="6" t="s">
        <v>2</v>
      </c>
      <c r="E41" s="11" t="s">
        <v>3</v>
      </c>
      <c r="M41" s="10"/>
    </row>
    <row r="42" spans="1:5" s="10" customFormat="1" ht="15" customHeight="1">
      <c r="A42" s="69" t="s">
        <v>15</v>
      </c>
      <c r="B42" s="140" t="s">
        <v>1109</v>
      </c>
      <c r="C42" s="30">
        <f>5*22</f>
        <v>110</v>
      </c>
      <c r="D42" s="9"/>
      <c r="E42" s="140" t="s">
        <v>1110</v>
      </c>
    </row>
    <row r="43" spans="1:5" s="10" customFormat="1" ht="15" customHeight="1">
      <c r="A43" s="69" t="s">
        <v>15</v>
      </c>
      <c r="B43" s="140" t="s">
        <v>558</v>
      </c>
      <c r="C43" s="30">
        <v>88</v>
      </c>
      <c r="D43" s="9"/>
      <c r="E43" s="140" t="s">
        <v>1111</v>
      </c>
    </row>
    <row r="44" spans="1:5" s="10" customFormat="1" ht="10.5" customHeight="1">
      <c r="A44" s="69" t="s">
        <v>30</v>
      </c>
      <c r="B44" s="149" t="s">
        <v>261</v>
      </c>
      <c r="C44" s="30">
        <v>88</v>
      </c>
      <c r="D44" s="9"/>
      <c r="E44" s="140" t="s">
        <v>1114</v>
      </c>
    </row>
    <row r="45" spans="1:5" s="10" customFormat="1" ht="10.5" customHeight="1">
      <c r="A45" s="69" t="s">
        <v>30</v>
      </c>
      <c r="B45" s="149" t="s">
        <v>1116</v>
      </c>
      <c r="C45" s="30">
        <v>88</v>
      </c>
      <c r="D45" s="9"/>
      <c r="E45" s="140" t="s">
        <v>1117</v>
      </c>
    </row>
    <row r="46" spans="1:5" s="10" customFormat="1" ht="10.5" customHeight="1">
      <c r="A46" s="69" t="s">
        <v>30</v>
      </c>
      <c r="B46" s="149" t="s">
        <v>1144</v>
      </c>
      <c r="C46" s="30">
        <v>110</v>
      </c>
      <c r="D46" s="9"/>
      <c r="E46" s="140" t="s">
        <v>1145</v>
      </c>
    </row>
    <row r="47" spans="1:5" s="10" customFormat="1" ht="21" customHeight="1">
      <c r="A47" s="31" t="s">
        <v>1120</v>
      </c>
      <c r="B47" s="140" t="s">
        <v>1121</v>
      </c>
      <c r="C47" s="30">
        <v>88</v>
      </c>
      <c r="D47" s="6"/>
      <c r="E47" s="140" t="s">
        <v>1114</v>
      </c>
    </row>
    <row r="48" spans="1:5" s="10" customFormat="1" ht="21" customHeight="1">
      <c r="A48" s="31" t="s">
        <v>1123</v>
      </c>
      <c r="B48" s="140" t="s">
        <v>252</v>
      </c>
      <c r="C48" s="30">
        <v>88</v>
      </c>
      <c r="D48" s="6"/>
      <c r="E48" s="144" t="s">
        <v>1124</v>
      </c>
    </row>
    <row r="49" spans="1:5" s="10" customFormat="1" ht="15" customHeight="1">
      <c r="A49" s="69" t="s">
        <v>31</v>
      </c>
      <c r="B49" s="140" t="s">
        <v>1125</v>
      </c>
      <c r="C49" s="30">
        <v>110</v>
      </c>
      <c r="D49" s="9"/>
      <c r="E49" s="140" t="s">
        <v>1126</v>
      </c>
    </row>
    <row r="50" spans="1:5" s="10" customFormat="1" ht="15" customHeight="1">
      <c r="A50" s="69" t="s">
        <v>31</v>
      </c>
      <c r="B50" s="140" t="s">
        <v>1127</v>
      </c>
      <c r="C50" s="30">
        <v>110</v>
      </c>
      <c r="D50" s="9"/>
      <c r="E50" s="140" t="s">
        <v>1126</v>
      </c>
    </row>
    <row r="51" spans="1:5" s="10" customFormat="1" ht="21" customHeight="1">
      <c r="A51" s="31" t="s">
        <v>1128</v>
      </c>
      <c r="B51" s="140" t="s">
        <v>1129</v>
      </c>
      <c r="C51" s="30">
        <v>88</v>
      </c>
      <c r="D51" s="6"/>
      <c r="E51" s="140" t="s">
        <v>1114</v>
      </c>
    </row>
    <row r="52" spans="1:5" s="10" customFormat="1" ht="13.5" customHeight="1">
      <c r="A52" s="69" t="s">
        <v>1130</v>
      </c>
      <c r="B52" s="140" t="s">
        <v>1131</v>
      </c>
      <c r="C52" s="30">
        <v>110</v>
      </c>
      <c r="D52" s="9"/>
      <c r="E52" s="140" t="s">
        <v>1119</v>
      </c>
    </row>
    <row r="53" spans="1:5" s="10" customFormat="1" ht="13.5" customHeight="1">
      <c r="A53" s="69" t="s">
        <v>25</v>
      </c>
      <c r="B53" s="140" t="s">
        <v>1132</v>
      </c>
      <c r="C53" s="30">
        <v>110</v>
      </c>
      <c r="D53" s="9"/>
      <c r="E53" s="140" t="s">
        <v>1133</v>
      </c>
    </row>
    <row r="54" spans="1:5" s="10" customFormat="1" ht="13.5" customHeight="1">
      <c r="A54" s="69" t="s">
        <v>1135</v>
      </c>
      <c r="B54" s="140" t="s">
        <v>424</v>
      </c>
      <c r="C54" s="30">
        <v>110</v>
      </c>
      <c r="D54" s="9"/>
      <c r="E54" s="140" t="s">
        <v>1110</v>
      </c>
    </row>
    <row r="55" spans="1:5" s="10" customFormat="1" ht="13.5" customHeight="1">
      <c r="A55" s="69" t="s">
        <v>153</v>
      </c>
      <c r="B55" s="140" t="s">
        <v>1136</v>
      </c>
      <c r="C55" s="30">
        <v>110</v>
      </c>
      <c r="D55" s="9"/>
      <c r="E55" s="140" t="s">
        <v>1119</v>
      </c>
    </row>
    <row r="56" spans="1:5" s="10" customFormat="1" ht="21" customHeight="1">
      <c r="A56" s="31" t="s">
        <v>18</v>
      </c>
      <c r="B56" s="140" t="s">
        <v>1137</v>
      </c>
      <c r="C56" s="30">
        <v>88</v>
      </c>
      <c r="D56" s="6"/>
      <c r="E56" s="140" t="s">
        <v>1119</v>
      </c>
    </row>
    <row r="57" spans="1:5" s="10" customFormat="1" ht="21" customHeight="1">
      <c r="A57" s="31" t="s">
        <v>1157</v>
      </c>
      <c r="B57" s="140" t="s">
        <v>797</v>
      </c>
      <c r="C57" s="30">
        <f>13*22</f>
        <v>286</v>
      </c>
      <c r="D57" s="6"/>
      <c r="E57" s="140" t="s">
        <v>1158</v>
      </c>
    </row>
    <row r="58" spans="1:13" ht="16.5">
      <c r="A58" s="59" t="s">
        <v>192</v>
      </c>
      <c r="B58" s="60"/>
      <c r="C58" s="61"/>
      <c r="D58" s="51">
        <f>SUM(C42:C57)</f>
        <v>1782</v>
      </c>
      <c r="E58" s="75"/>
      <c r="M58" s="10"/>
    </row>
    <row r="59" spans="1:13" ht="16.5">
      <c r="A59" s="71" t="s">
        <v>0</v>
      </c>
      <c r="B59" s="11" t="s">
        <v>6</v>
      </c>
      <c r="C59" s="7" t="s">
        <v>7</v>
      </c>
      <c r="D59" s="6" t="s">
        <v>2</v>
      </c>
      <c r="E59" s="11" t="s">
        <v>3</v>
      </c>
      <c r="M59" s="10"/>
    </row>
    <row r="60" spans="1:5" s="10" customFormat="1" ht="21" customHeight="1">
      <c r="A60" s="31" t="s">
        <v>15</v>
      </c>
      <c r="B60" s="140" t="s">
        <v>558</v>
      </c>
      <c r="C60" s="30">
        <v>150</v>
      </c>
      <c r="D60" s="6"/>
      <c r="E60" s="140" t="s">
        <v>1112</v>
      </c>
    </row>
    <row r="61" spans="1:5" s="10" customFormat="1" ht="21" customHeight="1">
      <c r="A61" s="31" t="s">
        <v>40</v>
      </c>
      <c r="B61" s="140" t="s">
        <v>1146</v>
      </c>
      <c r="C61" s="30">
        <v>100</v>
      </c>
      <c r="D61" s="6"/>
      <c r="E61" s="140" t="s">
        <v>1148</v>
      </c>
    </row>
    <row r="62" spans="1:5" s="10" customFormat="1" ht="21" customHeight="1">
      <c r="A62" s="31" t="s">
        <v>1152</v>
      </c>
      <c r="B62" s="140" t="s">
        <v>1153</v>
      </c>
      <c r="C62" s="30">
        <v>100</v>
      </c>
      <c r="D62" s="6"/>
      <c r="E62" s="144" t="s">
        <v>1154</v>
      </c>
    </row>
    <row r="63" spans="1:5" s="10" customFormat="1" ht="21" customHeight="1">
      <c r="A63" s="31" t="s">
        <v>1177</v>
      </c>
      <c r="B63" s="140" t="s">
        <v>1178</v>
      </c>
      <c r="C63" s="30">
        <v>390</v>
      </c>
      <c r="D63" s="6"/>
      <c r="E63" s="140" t="s">
        <v>1179</v>
      </c>
    </row>
    <row r="64" spans="1:5" s="10" customFormat="1" ht="21" customHeight="1">
      <c r="A64" s="31" t="s">
        <v>19</v>
      </c>
      <c r="B64" s="140" t="s">
        <v>1180</v>
      </c>
      <c r="C64" s="30">
        <v>500</v>
      </c>
      <c r="D64" s="6"/>
      <c r="E64" s="140" t="s">
        <v>1181</v>
      </c>
    </row>
    <row r="65" spans="1:5" s="10" customFormat="1" ht="21" customHeight="1">
      <c r="A65" s="31" t="s">
        <v>1184</v>
      </c>
      <c r="B65" s="140" t="s">
        <v>1185</v>
      </c>
      <c r="C65" s="30">
        <f>8*170</f>
        <v>1360</v>
      </c>
      <c r="D65" s="6"/>
      <c r="E65" s="140" t="s">
        <v>1186</v>
      </c>
    </row>
    <row r="66" spans="1:5" s="10" customFormat="1" ht="21" customHeight="1">
      <c r="A66" s="31" t="s">
        <v>1187</v>
      </c>
      <c r="B66" s="140" t="s">
        <v>426</v>
      </c>
      <c r="C66" s="30">
        <v>500</v>
      </c>
      <c r="D66" s="6"/>
      <c r="E66" s="140" t="s">
        <v>1188</v>
      </c>
    </row>
    <row r="67" spans="1:5" s="10" customFormat="1" ht="21" customHeight="1">
      <c r="A67" s="31" t="s">
        <v>35</v>
      </c>
      <c r="B67" s="140" t="s">
        <v>1182</v>
      </c>
      <c r="C67" s="30">
        <f>22*30</f>
        <v>660</v>
      </c>
      <c r="D67" s="6"/>
      <c r="E67" s="140" t="s">
        <v>1183</v>
      </c>
    </row>
    <row r="68" spans="1:13" ht="16.5">
      <c r="A68" s="145" t="s">
        <v>193</v>
      </c>
      <c r="B68" s="145"/>
      <c r="C68" s="145"/>
      <c r="D68" s="51">
        <f>SUM(C60:C67)</f>
        <v>3760</v>
      </c>
      <c r="E68" s="75"/>
      <c r="M68" s="10"/>
    </row>
    <row r="69" spans="1:13" ht="16.5">
      <c r="A69" s="71" t="s">
        <v>0</v>
      </c>
      <c r="B69" s="11" t="s">
        <v>6</v>
      </c>
      <c r="C69" s="7" t="s">
        <v>7</v>
      </c>
      <c r="D69" s="6" t="s">
        <v>2</v>
      </c>
      <c r="E69" s="11" t="s">
        <v>3</v>
      </c>
      <c r="M69" s="10"/>
    </row>
    <row r="70" spans="1:5" s="10" customFormat="1" ht="21" customHeight="1">
      <c r="A70" s="31" t="s">
        <v>15</v>
      </c>
      <c r="B70" s="140" t="s">
        <v>558</v>
      </c>
      <c r="C70" s="30">
        <f>260+180</f>
        <v>440</v>
      </c>
      <c r="D70" s="6"/>
      <c r="E70" s="140" t="s">
        <v>1113</v>
      </c>
    </row>
    <row r="71" spans="1:5" s="10" customFormat="1" ht="21" customHeight="1">
      <c r="A71" s="31" t="s">
        <v>40</v>
      </c>
      <c r="B71" s="140" t="s">
        <v>1146</v>
      </c>
      <c r="C71" s="30">
        <f>180+170+170</f>
        <v>520</v>
      </c>
      <c r="D71" s="6"/>
      <c r="E71" s="140" t="s">
        <v>1149</v>
      </c>
    </row>
    <row r="72" spans="1:5" s="10" customFormat="1" ht="13.5" customHeight="1">
      <c r="A72" s="69" t="s">
        <v>31</v>
      </c>
      <c r="B72" s="140" t="s">
        <v>472</v>
      </c>
      <c r="C72" s="30">
        <f>170+170+180</f>
        <v>520</v>
      </c>
      <c r="D72" s="9"/>
      <c r="E72" s="144" t="s">
        <v>1151</v>
      </c>
    </row>
    <row r="73" spans="1:5" s="10" customFormat="1" ht="13.5" customHeight="1">
      <c r="A73" s="69" t="s">
        <v>31</v>
      </c>
      <c r="B73" s="140" t="s">
        <v>1153</v>
      </c>
      <c r="C73" s="30">
        <f>170+170+180</f>
        <v>520</v>
      </c>
      <c r="D73" s="9"/>
      <c r="E73" s="144" t="s">
        <v>1155</v>
      </c>
    </row>
    <row r="74" spans="1:5" s="10" customFormat="1" ht="21" customHeight="1">
      <c r="A74" s="31" t="s">
        <v>1164</v>
      </c>
      <c r="B74" s="140" t="s">
        <v>1165</v>
      </c>
      <c r="C74" s="30">
        <v>190</v>
      </c>
      <c r="D74" s="6"/>
      <c r="E74" s="140" t="s">
        <v>1167</v>
      </c>
    </row>
    <row r="75" spans="1:13" ht="16.5">
      <c r="A75" s="145" t="s">
        <v>198</v>
      </c>
      <c r="B75" s="145"/>
      <c r="C75" s="145"/>
      <c r="D75" s="51">
        <f>SUM(C70:C74)</f>
        <v>2190</v>
      </c>
      <c r="E75" s="75"/>
      <c r="M75" s="10"/>
    </row>
    <row r="76" spans="1:13" ht="16.5">
      <c r="A76" s="71" t="s">
        <v>0</v>
      </c>
      <c r="B76" s="11" t="s">
        <v>6</v>
      </c>
      <c r="C76" s="7" t="s">
        <v>7</v>
      </c>
      <c r="D76" s="28" t="s">
        <v>2</v>
      </c>
      <c r="E76" s="11" t="s">
        <v>3</v>
      </c>
      <c r="M76" s="10"/>
    </row>
    <row r="77" spans="1:13" ht="21" customHeight="1">
      <c r="A77" s="71" t="s">
        <v>15</v>
      </c>
      <c r="B77" s="141" t="s">
        <v>1190</v>
      </c>
      <c r="C77" s="7">
        <v>700</v>
      </c>
      <c r="D77" s="28"/>
      <c r="E77" s="72" t="s">
        <v>1191</v>
      </c>
      <c r="M77" s="10"/>
    </row>
    <row r="78" spans="1:13" ht="21" customHeight="1">
      <c r="A78" s="71" t="s">
        <v>34</v>
      </c>
      <c r="B78" s="141" t="s">
        <v>1192</v>
      </c>
      <c r="C78" s="7">
        <v>200</v>
      </c>
      <c r="D78" s="28"/>
      <c r="E78" s="72" t="s">
        <v>1193</v>
      </c>
      <c r="M78" s="10"/>
    </row>
    <row r="79" spans="1:13" ht="16.5">
      <c r="A79" s="145" t="s">
        <v>1189</v>
      </c>
      <c r="B79" s="147"/>
      <c r="C79" s="145"/>
      <c r="D79" s="51">
        <f>SUM(C77:C78)</f>
        <v>900</v>
      </c>
      <c r="E79" s="75"/>
      <c r="M79" s="10"/>
    </row>
    <row r="80" spans="1:13" ht="16.5">
      <c r="A80" s="71" t="s">
        <v>0</v>
      </c>
      <c r="B80" s="11" t="s">
        <v>6</v>
      </c>
      <c r="C80" s="7" t="s">
        <v>7</v>
      </c>
      <c r="D80" s="6" t="s">
        <v>2</v>
      </c>
      <c r="E80" s="11" t="s">
        <v>3</v>
      </c>
      <c r="M80" s="10"/>
    </row>
    <row r="81" spans="1:13" ht="21" customHeight="1">
      <c r="A81" s="71" t="s">
        <v>40</v>
      </c>
      <c r="B81" s="141" t="s">
        <v>1146</v>
      </c>
      <c r="C81" s="7">
        <v>795</v>
      </c>
      <c r="D81" s="6"/>
      <c r="E81" s="142" t="s">
        <v>1176</v>
      </c>
      <c r="M81" s="10"/>
    </row>
    <row r="82" spans="1:13" ht="21" customHeight="1">
      <c r="A82" s="71" t="s">
        <v>39</v>
      </c>
      <c r="B82" s="141" t="s">
        <v>1170</v>
      </c>
      <c r="C82" s="7">
        <v>582</v>
      </c>
      <c r="D82" s="6"/>
      <c r="E82" s="142" t="s">
        <v>1174</v>
      </c>
      <c r="M82" s="10"/>
    </row>
    <row r="83" spans="1:13" ht="21" customHeight="1">
      <c r="A83" s="71" t="s">
        <v>36</v>
      </c>
      <c r="B83" s="141" t="s">
        <v>1142</v>
      </c>
      <c r="C83" s="7">
        <v>477</v>
      </c>
      <c r="D83" s="6"/>
      <c r="E83" s="142" t="s">
        <v>1175</v>
      </c>
      <c r="M83" s="10"/>
    </row>
    <row r="84" spans="1:13" ht="21" customHeight="1">
      <c r="A84" s="31" t="s">
        <v>14</v>
      </c>
      <c r="B84" s="140" t="s">
        <v>1172</v>
      </c>
      <c r="C84" s="30">
        <f>564+282</f>
        <v>846</v>
      </c>
      <c r="D84" s="9"/>
      <c r="E84" s="143" t="s">
        <v>1173</v>
      </c>
      <c r="M84" s="10"/>
    </row>
    <row r="85" spans="1:13" ht="16.5">
      <c r="A85" s="145" t="s">
        <v>202</v>
      </c>
      <c r="B85" s="145"/>
      <c r="C85" s="145"/>
      <c r="D85" s="51">
        <f>SUM(C81:C84)</f>
        <v>2700</v>
      </c>
      <c r="E85" s="75"/>
      <c r="M85" s="10"/>
    </row>
    <row r="86" spans="1:5" ht="15" customHeight="1">
      <c r="A86" s="145" t="s">
        <v>1</v>
      </c>
      <c r="B86" s="145"/>
      <c r="C86" s="145"/>
      <c r="D86" s="51">
        <f>D58+D40+D79+D75+D68+D85</f>
        <v>21832</v>
      </c>
      <c r="E86" s="80"/>
    </row>
    <row r="87" spans="2:5" ht="15" customHeight="1">
      <c r="B87" s="148" t="s">
        <v>8</v>
      </c>
      <c r="E87" s="81" t="s">
        <v>203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55">
      <selection activeCell="E15" sqref="E15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187" t="s">
        <v>1195</v>
      </c>
      <c r="B1" s="187"/>
      <c r="C1" s="187"/>
      <c r="D1" s="187"/>
      <c r="E1" s="187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15" customHeight="1">
      <c r="A3" s="182" t="s">
        <v>28</v>
      </c>
      <c r="B3" s="31" t="s">
        <v>1244</v>
      </c>
      <c r="C3" s="30">
        <v>360</v>
      </c>
      <c r="D3" s="182"/>
      <c r="E3" s="8" t="s">
        <v>1245</v>
      </c>
    </row>
    <row r="4" spans="1:5" s="10" customFormat="1" ht="15" customHeight="1">
      <c r="A4" s="183"/>
      <c r="B4" s="27" t="s">
        <v>1229</v>
      </c>
      <c r="C4" s="30">
        <v>300</v>
      </c>
      <c r="D4" s="183"/>
      <c r="E4" s="88" t="s">
        <v>1230</v>
      </c>
    </row>
    <row r="5" spans="1:5" s="10" customFormat="1" ht="24" customHeight="1">
      <c r="A5" s="31" t="s">
        <v>15</v>
      </c>
      <c r="B5" s="31" t="s">
        <v>1201</v>
      </c>
      <c r="C5" s="30">
        <v>5700</v>
      </c>
      <c r="D5" s="69"/>
      <c r="E5" s="8" t="s">
        <v>1202</v>
      </c>
    </row>
    <row r="6" spans="1:5" s="10" customFormat="1" ht="24" customHeight="1">
      <c r="A6" s="71" t="s">
        <v>1241</v>
      </c>
      <c r="B6" s="28" t="s">
        <v>1242</v>
      </c>
      <c r="C6" s="7">
        <v>240</v>
      </c>
      <c r="D6" s="15"/>
      <c r="E6" s="72" t="s">
        <v>1243</v>
      </c>
    </row>
    <row r="7" spans="1:5" s="10" customFormat="1" ht="24" customHeight="1">
      <c r="A7" s="31" t="s">
        <v>1207</v>
      </c>
      <c r="B7" s="27" t="s">
        <v>1208</v>
      </c>
      <c r="C7" s="30">
        <v>5700</v>
      </c>
      <c r="D7" s="96"/>
      <c r="E7" s="88" t="s">
        <v>1202</v>
      </c>
    </row>
    <row r="8" spans="1:5" s="10" customFormat="1" ht="15" customHeight="1">
      <c r="A8" s="182" t="s">
        <v>40</v>
      </c>
      <c r="B8" s="27" t="s">
        <v>1288</v>
      </c>
      <c r="C8" s="30">
        <v>360</v>
      </c>
      <c r="D8" s="184"/>
      <c r="E8" s="88" t="s">
        <v>1279</v>
      </c>
    </row>
    <row r="9" spans="1:5" s="10" customFormat="1" ht="15" customHeight="1">
      <c r="A9" s="183"/>
      <c r="B9" s="27" t="s">
        <v>1217</v>
      </c>
      <c r="C9" s="30">
        <v>60</v>
      </c>
      <c r="D9" s="186"/>
      <c r="E9" s="88" t="s">
        <v>1218</v>
      </c>
    </row>
    <row r="10" spans="1:5" s="10" customFormat="1" ht="14.25" customHeight="1">
      <c r="A10" s="182" t="s">
        <v>1299</v>
      </c>
      <c r="B10" s="27" t="s">
        <v>1300</v>
      </c>
      <c r="C10" s="30">
        <v>300</v>
      </c>
      <c r="D10" s="184"/>
      <c r="E10" s="88" t="s">
        <v>1298</v>
      </c>
    </row>
    <row r="11" spans="1:5" s="10" customFormat="1" ht="14.25" customHeight="1">
      <c r="A11" s="197"/>
      <c r="B11" s="31" t="s">
        <v>1274</v>
      </c>
      <c r="C11" s="30">
        <v>420</v>
      </c>
      <c r="D11" s="185"/>
      <c r="E11" s="8" t="s">
        <v>1275</v>
      </c>
    </row>
    <row r="12" spans="1:5" s="10" customFormat="1" ht="14.25" customHeight="1">
      <c r="A12" s="183"/>
      <c r="B12" s="27" t="s">
        <v>1276</v>
      </c>
      <c r="C12" s="30">
        <v>300</v>
      </c>
      <c r="D12" s="186"/>
      <c r="E12" s="88" t="s">
        <v>1272</v>
      </c>
    </row>
    <row r="13" spans="1:5" s="10" customFormat="1" ht="14.25" customHeight="1">
      <c r="A13" s="182" t="s">
        <v>1280</v>
      </c>
      <c r="B13" s="27" t="s">
        <v>1281</v>
      </c>
      <c r="C13" s="30">
        <v>360</v>
      </c>
      <c r="D13" s="184"/>
      <c r="E13" s="88" t="s">
        <v>1221</v>
      </c>
    </row>
    <row r="14" spans="1:5" s="10" customFormat="1" ht="14.25" customHeight="1">
      <c r="A14" s="197"/>
      <c r="B14" s="31" t="s">
        <v>1013</v>
      </c>
      <c r="C14" s="30">
        <v>180</v>
      </c>
      <c r="D14" s="185"/>
      <c r="E14" s="8" t="s">
        <v>1209</v>
      </c>
    </row>
    <row r="15" spans="1:5" s="10" customFormat="1" ht="14.25" customHeight="1">
      <c r="A15" s="183"/>
      <c r="B15" s="27" t="s">
        <v>1214</v>
      </c>
      <c r="C15" s="30">
        <v>240</v>
      </c>
      <c r="D15" s="186"/>
      <c r="E15" s="88" t="s">
        <v>1209</v>
      </c>
    </row>
    <row r="16" spans="1:5" s="10" customFormat="1" ht="24" customHeight="1">
      <c r="A16" s="31" t="s">
        <v>31</v>
      </c>
      <c r="B16" s="27" t="s">
        <v>489</v>
      </c>
      <c r="C16" s="30">
        <f>6*60</f>
        <v>360</v>
      </c>
      <c r="D16" s="96"/>
      <c r="E16" s="88" t="s">
        <v>1221</v>
      </c>
    </row>
    <row r="17" spans="1:5" s="10" customFormat="1" ht="14.25" customHeight="1">
      <c r="A17" s="182" t="s">
        <v>1260</v>
      </c>
      <c r="B17" s="27" t="s">
        <v>422</v>
      </c>
      <c r="C17" s="30">
        <v>300</v>
      </c>
      <c r="D17" s="184"/>
      <c r="E17" s="88" t="s">
        <v>1261</v>
      </c>
    </row>
    <row r="18" spans="1:5" s="10" customFormat="1" ht="14.25" customHeight="1">
      <c r="A18" s="197"/>
      <c r="B18" s="27" t="s">
        <v>1258</v>
      </c>
      <c r="C18" s="30">
        <v>360</v>
      </c>
      <c r="D18" s="185"/>
      <c r="E18" s="88" t="s">
        <v>1259</v>
      </c>
    </row>
    <row r="19" spans="1:5" s="10" customFormat="1" ht="14.25" customHeight="1">
      <c r="A19" s="183"/>
      <c r="B19" s="27" t="s">
        <v>1266</v>
      </c>
      <c r="C19" s="30">
        <v>420</v>
      </c>
      <c r="D19" s="186"/>
      <c r="E19" s="88" t="s">
        <v>1267</v>
      </c>
    </row>
    <row r="20" spans="1:5" s="10" customFormat="1" ht="15" customHeight="1">
      <c r="A20" s="182" t="s">
        <v>1282</v>
      </c>
      <c r="B20" s="27" t="s">
        <v>1283</v>
      </c>
      <c r="C20" s="30">
        <v>360</v>
      </c>
      <c r="D20" s="184"/>
      <c r="E20" s="88" t="s">
        <v>1284</v>
      </c>
    </row>
    <row r="21" spans="1:5" s="10" customFormat="1" ht="15" customHeight="1">
      <c r="A21" s="183"/>
      <c r="B21" s="31" t="s">
        <v>748</v>
      </c>
      <c r="C21" s="30">
        <v>300</v>
      </c>
      <c r="D21" s="186"/>
      <c r="E21" s="8" t="s">
        <v>1110</v>
      </c>
    </row>
    <row r="22" spans="1:5" s="10" customFormat="1" ht="13.5" customHeight="1">
      <c r="A22" s="182" t="s">
        <v>17</v>
      </c>
      <c r="B22" s="27" t="s">
        <v>1212</v>
      </c>
      <c r="C22" s="30">
        <v>120</v>
      </c>
      <c r="D22" s="184"/>
      <c r="E22" s="88" t="s">
        <v>1213</v>
      </c>
    </row>
    <row r="23" spans="1:5" s="10" customFormat="1" ht="13.5" customHeight="1">
      <c r="A23" s="197"/>
      <c r="B23" s="27" t="s">
        <v>1250</v>
      </c>
      <c r="C23" s="30">
        <v>300</v>
      </c>
      <c r="D23" s="185"/>
      <c r="E23" s="88" t="s">
        <v>1251</v>
      </c>
    </row>
    <row r="24" spans="1:5" ht="13.5" customHeight="1">
      <c r="A24" s="183"/>
      <c r="B24" s="27" t="s">
        <v>1196</v>
      </c>
      <c r="C24" s="30">
        <v>5700</v>
      </c>
      <c r="D24" s="186"/>
      <c r="E24" s="88" t="s">
        <v>1197</v>
      </c>
    </row>
    <row r="25" spans="1:5" s="10" customFormat="1" ht="14.25" customHeight="1">
      <c r="A25" s="182" t="s">
        <v>13</v>
      </c>
      <c r="B25" s="31" t="s">
        <v>1303</v>
      </c>
      <c r="C25" s="30">
        <v>300</v>
      </c>
      <c r="D25" s="184"/>
      <c r="E25" s="8" t="s">
        <v>1304</v>
      </c>
    </row>
    <row r="26" spans="1:5" s="10" customFormat="1" ht="14.25" customHeight="1">
      <c r="A26" s="197"/>
      <c r="B26" s="27" t="s">
        <v>1294</v>
      </c>
      <c r="C26" s="30">
        <v>240</v>
      </c>
      <c r="D26" s="185"/>
      <c r="E26" s="88" t="s">
        <v>1295</v>
      </c>
    </row>
    <row r="27" spans="1:5" s="10" customFormat="1" ht="14.25" customHeight="1">
      <c r="A27" s="197"/>
      <c r="B27" s="27" t="s">
        <v>1289</v>
      </c>
      <c r="C27" s="30">
        <v>360</v>
      </c>
      <c r="D27" s="185"/>
      <c r="E27" s="88" t="s">
        <v>1279</v>
      </c>
    </row>
    <row r="28" spans="1:5" s="10" customFormat="1" ht="14.25" customHeight="1">
      <c r="A28" s="197"/>
      <c r="B28" s="27" t="s">
        <v>1290</v>
      </c>
      <c r="C28" s="30">
        <v>360</v>
      </c>
      <c r="D28" s="185"/>
      <c r="E28" s="88" t="s">
        <v>1291</v>
      </c>
    </row>
    <row r="29" spans="1:5" s="10" customFormat="1" ht="14.25" customHeight="1">
      <c r="A29" s="197"/>
      <c r="B29" s="27" t="s">
        <v>1296</v>
      </c>
      <c r="C29" s="30">
        <v>240</v>
      </c>
      <c r="D29" s="185"/>
      <c r="E29" s="88" t="s">
        <v>1295</v>
      </c>
    </row>
    <row r="30" spans="1:5" s="10" customFormat="1" ht="14.25" customHeight="1">
      <c r="A30" s="183"/>
      <c r="B30" s="27" t="s">
        <v>1285</v>
      </c>
      <c r="C30" s="30">
        <v>240</v>
      </c>
      <c r="D30" s="186"/>
      <c r="E30" s="88" t="s">
        <v>1286</v>
      </c>
    </row>
    <row r="31" spans="1:5" s="10" customFormat="1" ht="15" customHeight="1">
      <c r="A31" s="182" t="s">
        <v>27</v>
      </c>
      <c r="B31" s="27" t="s">
        <v>1301</v>
      </c>
      <c r="C31" s="30">
        <v>360</v>
      </c>
      <c r="D31" s="184"/>
      <c r="E31" s="88" t="s">
        <v>1302</v>
      </c>
    </row>
    <row r="32" spans="1:5" s="10" customFormat="1" ht="15" customHeight="1">
      <c r="A32" s="183"/>
      <c r="B32" s="31" t="s">
        <v>1263</v>
      </c>
      <c r="C32" s="30">
        <v>360</v>
      </c>
      <c r="D32" s="186"/>
      <c r="E32" s="8" t="s">
        <v>1221</v>
      </c>
    </row>
    <row r="33" spans="1:5" s="10" customFormat="1" ht="24" customHeight="1">
      <c r="A33" s="31" t="s">
        <v>1277</v>
      </c>
      <c r="B33" s="31" t="s">
        <v>1278</v>
      </c>
      <c r="C33" s="30">
        <v>300</v>
      </c>
      <c r="D33" s="31"/>
      <c r="E33" s="8" t="s">
        <v>1272</v>
      </c>
    </row>
    <row r="34" spans="1:5" s="10" customFormat="1" ht="14.25" customHeight="1">
      <c r="A34" s="182" t="s">
        <v>23</v>
      </c>
      <c r="B34" s="27" t="s">
        <v>1233</v>
      </c>
      <c r="C34" s="30">
        <v>240</v>
      </c>
      <c r="D34" s="184"/>
      <c r="E34" s="88" t="s">
        <v>1234</v>
      </c>
    </row>
    <row r="35" spans="1:5" s="10" customFormat="1" ht="14.25" customHeight="1">
      <c r="A35" s="197"/>
      <c r="B35" s="27" t="s">
        <v>1237</v>
      </c>
      <c r="C35" s="30">
        <v>300</v>
      </c>
      <c r="D35" s="185"/>
      <c r="E35" s="88" t="s">
        <v>1238</v>
      </c>
    </row>
    <row r="36" spans="1:5" s="10" customFormat="1" ht="14.25" customHeight="1">
      <c r="A36" s="183"/>
      <c r="B36" s="27" t="s">
        <v>1254</v>
      </c>
      <c r="C36" s="30">
        <v>300</v>
      </c>
      <c r="D36" s="186"/>
      <c r="E36" s="88" t="s">
        <v>1110</v>
      </c>
    </row>
    <row r="37" spans="1:5" s="10" customFormat="1" ht="14.25" customHeight="1">
      <c r="A37" s="182" t="s">
        <v>153</v>
      </c>
      <c r="B37" s="27" t="s">
        <v>301</v>
      </c>
      <c r="C37" s="30">
        <v>360</v>
      </c>
      <c r="D37" s="184"/>
      <c r="E37" s="88" t="s">
        <v>1287</v>
      </c>
    </row>
    <row r="38" spans="1:5" s="10" customFormat="1" ht="14.25" customHeight="1">
      <c r="A38" s="197"/>
      <c r="B38" s="27" t="s">
        <v>1270</v>
      </c>
      <c r="C38" s="30">
        <v>360</v>
      </c>
      <c r="D38" s="185"/>
      <c r="E38" s="88" t="s">
        <v>1221</v>
      </c>
    </row>
    <row r="39" spans="1:5" s="10" customFormat="1" ht="14.25" customHeight="1">
      <c r="A39" s="183"/>
      <c r="B39" s="27" t="s">
        <v>1271</v>
      </c>
      <c r="C39" s="30">
        <v>300</v>
      </c>
      <c r="D39" s="186"/>
      <c r="E39" s="88" t="s">
        <v>1272</v>
      </c>
    </row>
    <row r="40" spans="1:5" s="10" customFormat="1" ht="14.25" customHeight="1">
      <c r="A40" s="182" t="s">
        <v>1255</v>
      </c>
      <c r="B40" s="31" t="s">
        <v>1256</v>
      </c>
      <c r="C40" s="30">
        <v>240</v>
      </c>
      <c r="D40" s="182"/>
      <c r="E40" s="8" t="s">
        <v>1257</v>
      </c>
    </row>
    <row r="41" spans="1:5" s="10" customFormat="1" ht="14.25" customHeight="1">
      <c r="A41" s="197"/>
      <c r="B41" s="27" t="s">
        <v>1292</v>
      </c>
      <c r="C41" s="30">
        <v>360</v>
      </c>
      <c r="D41" s="197"/>
      <c r="E41" s="88" t="s">
        <v>1265</v>
      </c>
    </row>
    <row r="42" spans="1:5" s="10" customFormat="1" ht="14.25" customHeight="1">
      <c r="A42" s="183"/>
      <c r="B42" s="27" t="s">
        <v>324</v>
      </c>
      <c r="C42" s="30">
        <v>360</v>
      </c>
      <c r="D42" s="183"/>
      <c r="E42" s="88" t="s">
        <v>1221</v>
      </c>
    </row>
    <row r="43" spans="1:5" s="10" customFormat="1" ht="15" customHeight="1">
      <c r="A43" s="182" t="s">
        <v>1246</v>
      </c>
      <c r="B43" s="31" t="s">
        <v>1247</v>
      </c>
      <c r="C43" s="30">
        <v>360</v>
      </c>
      <c r="D43" s="182"/>
      <c r="E43" s="8" t="s">
        <v>1221</v>
      </c>
    </row>
    <row r="44" spans="1:5" s="10" customFormat="1" ht="15" customHeight="1">
      <c r="A44" s="183"/>
      <c r="B44" s="27" t="s">
        <v>1297</v>
      </c>
      <c r="C44" s="30">
        <v>300</v>
      </c>
      <c r="D44" s="183"/>
      <c r="E44" s="88" t="s">
        <v>1298</v>
      </c>
    </row>
    <row r="45" spans="1:5" s="10" customFormat="1" ht="15" customHeight="1">
      <c r="A45" s="182" t="s">
        <v>41</v>
      </c>
      <c r="B45" s="31" t="s">
        <v>778</v>
      </c>
      <c r="C45" s="30">
        <v>300</v>
      </c>
      <c r="D45" s="184"/>
      <c r="E45" s="8" t="s">
        <v>1108</v>
      </c>
    </row>
    <row r="46" spans="1:5" s="10" customFormat="1" ht="15" customHeight="1">
      <c r="A46" s="183"/>
      <c r="B46" s="27" t="s">
        <v>32</v>
      </c>
      <c r="C46" s="30">
        <v>360</v>
      </c>
      <c r="D46" s="186"/>
      <c r="E46" s="89" t="s">
        <v>1279</v>
      </c>
    </row>
    <row r="47" spans="1:5" ht="15" customHeight="1">
      <c r="A47" s="182" t="s">
        <v>37</v>
      </c>
      <c r="B47" s="27" t="s">
        <v>1264</v>
      </c>
      <c r="C47" s="30">
        <v>360</v>
      </c>
      <c r="D47" s="184"/>
      <c r="E47" s="88" t="s">
        <v>1265</v>
      </c>
    </row>
    <row r="48" spans="1:5" s="10" customFormat="1" ht="15" customHeight="1">
      <c r="A48" s="183"/>
      <c r="B48" s="27" t="s">
        <v>128</v>
      </c>
      <c r="C48" s="30">
        <v>420</v>
      </c>
      <c r="D48" s="186"/>
      <c r="E48" s="88" t="s">
        <v>1293</v>
      </c>
    </row>
    <row r="49" spans="1:5" s="10" customFormat="1" ht="12.75" customHeight="1">
      <c r="A49" s="182" t="s">
        <v>14</v>
      </c>
      <c r="B49" s="27" t="s">
        <v>1235</v>
      </c>
      <c r="C49" s="30">
        <v>300</v>
      </c>
      <c r="D49" s="184"/>
      <c r="E49" s="88" t="s">
        <v>1236</v>
      </c>
    </row>
    <row r="50" spans="1:5" s="10" customFormat="1" ht="12.75" customHeight="1">
      <c r="A50" s="197"/>
      <c r="B50" s="27" t="s">
        <v>1273</v>
      </c>
      <c r="C50" s="30">
        <v>360</v>
      </c>
      <c r="D50" s="185"/>
      <c r="E50" s="88" t="s">
        <v>1221</v>
      </c>
    </row>
    <row r="51" spans="1:5" s="10" customFormat="1" ht="12.75" customHeight="1">
      <c r="A51" s="197"/>
      <c r="B51" s="31" t="s">
        <v>1198</v>
      </c>
      <c r="C51" s="30">
        <v>180</v>
      </c>
      <c r="D51" s="185"/>
      <c r="E51" s="8" t="s">
        <v>1199</v>
      </c>
    </row>
    <row r="52" spans="1:5" s="10" customFormat="1" ht="12.75" customHeight="1">
      <c r="A52" s="183"/>
      <c r="B52" s="27" t="s">
        <v>1159</v>
      </c>
      <c r="C52" s="30">
        <v>240</v>
      </c>
      <c r="D52" s="186"/>
      <c r="E52" s="88" t="s">
        <v>1295</v>
      </c>
    </row>
    <row r="53" spans="1:5" s="10" customFormat="1" ht="24" customHeight="1">
      <c r="A53" s="31" t="s">
        <v>39</v>
      </c>
      <c r="B53" s="27" t="s">
        <v>1248</v>
      </c>
      <c r="C53" s="30">
        <v>300</v>
      </c>
      <c r="D53" s="96"/>
      <c r="E53" s="88" t="s">
        <v>1249</v>
      </c>
    </row>
    <row r="54" spans="1:5" s="10" customFormat="1" ht="10.5" customHeight="1">
      <c r="A54" s="182" t="s">
        <v>42</v>
      </c>
      <c r="B54" s="31" t="s">
        <v>1205</v>
      </c>
      <c r="C54" s="30">
        <v>5700</v>
      </c>
      <c r="D54" s="182"/>
      <c r="E54" s="8" t="s">
        <v>1202</v>
      </c>
    </row>
    <row r="55" spans="1:5" s="10" customFormat="1" ht="10.5" customHeight="1">
      <c r="A55" s="197"/>
      <c r="B55" s="27" t="s">
        <v>1219</v>
      </c>
      <c r="C55" s="30">
        <v>180</v>
      </c>
      <c r="D55" s="197"/>
      <c r="E55" s="88" t="s">
        <v>1220</v>
      </c>
    </row>
    <row r="56" spans="1:5" s="10" customFormat="1" ht="10.5" customHeight="1">
      <c r="A56" s="197"/>
      <c r="B56" s="31" t="s">
        <v>1206</v>
      </c>
      <c r="C56" s="30">
        <v>5700</v>
      </c>
      <c r="D56" s="197"/>
      <c r="E56" s="8" t="s">
        <v>1202</v>
      </c>
    </row>
    <row r="57" spans="1:5" s="10" customFormat="1" ht="10.5" customHeight="1">
      <c r="A57" s="197"/>
      <c r="B57" s="27" t="s">
        <v>1231</v>
      </c>
      <c r="C57" s="30">
        <v>360</v>
      </c>
      <c r="D57" s="197"/>
      <c r="E57" s="88" t="s">
        <v>1232</v>
      </c>
    </row>
    <row r="58" spans="1:5" s="10" customFormat="1" ht="10.5" customHeight="1">
      <c r="A58" s="183"/>
      <c r="B58" s="27" t="s">
        <v>1268</v>
      </c>
      <c r="C58" s="30">
        <v>240</v>
      </c>
      <c r="D58" s="183"/>
      <c r="E58" s="88" t="s">
        <v>1269</v>
      </c>
    </row>
    <row r="59" spans="1:5" s="10" customFormat="1" ht="11.25" customHeight="1">
      <c r="A59" s="182" t="s">
        <v>49</v>
      </c>
      <c r="B59" s="27" t="s">
        <v>1308</v>
      </c>
      <c r="C59" s="30">
        <v>240</v>
      </c>
      <c r="D59" s="182"/>
      <c r="E59" s="88" t="s">
        <v>1309</v>
      </c>
    </row>
    <row r="60" spans="1:5" s="10" customFormat="1" ht="11.25" customHeight="1">
      <c r="A60" s="197"/>
      <c r="B60" s="27" t="s">
        <v>1224</v>
      </c>
      <c r="C60" s="30">
        <v>240</v>
      </c>
      <c r="D60" s="197"/>
      <c r="E60" s="88" t="s">
        <v>1134</v>
      </c>
    </row>
    <row r="61" spans="1:5" s="10" customFormat="1" ht="11.25" customHeight="1">
      <c r="A61" s="197"/>
      <c r="B61" s="27" t="s">
        <v>1227</v>
      </c>
      <c r="C61" s="30">
        <v>300</v>
      </c>
      <c r="D61" s="197"/>
      <c r="E61" s="88" t="s">
        <v>1228</v>
      </c>
    </row>
    <row r="62" spans="1:5" s="10" customFormat="1" ht="11.25" customHeight="1">
      <c r="A62" s="183"/>
      <c r="B62" s="31" t="s">
        <v>1225</v>
      </c>
      <c r="C62" s="30">
        <v>240</v>
      </c>
      <c r="D62" s="183"/>
      <c r="E62" s="8" t="s">
        <v>1226</v>
      </c>
    </row>
    <row r="63" spans="1:5" s="10" customFormat="1" ht="24" customHeight="1">
      <c r="A63" s="31" t="s">
        <v>35</v>
      </c>
      <c r="B63" s="27" t="s">
        <v>1252</v>
      </c>
      <c r="C63" s="30">
        <v>300</v>
      </c>
      <c r="D63" s="96"/>
      <c r="E63" s="89" t="s">
        <v>1253</v>
      </c>
    </row>
    <row r="64" spans="1:5" s="10" customFormat="1" ht="24" customHeight="1">
      <c r="A64" s="31" t="s">
        <v>26</v>
      </c>
      <c r="B64" s="27" t="s">
        <v>1222</v>
      </c>
      <c r="C64" s="30">
        <v>360</v>
      </c>
      <c r="D64" s="27"/>
      <c r="E64" s="88" t="s">
        <v>1223</v>
      </c>
    </row>
    <row r="65" spans="1:5" ht="15.75" customHeight="1">
      <c r="A65" s="174" t="s">
        <v>191</v>
      </c>
      <c r="B65" s="175"/>
      <c r="C65" s="176"/>
      <c r="D65" s="74">
        <f>SUM(C3:C64)</f>
        <v>45660</v>
      </c>
      <c r="E65" s="75" t="s">
        <v>11</v>
      </c>
    </row>
    <row r="66" spans="1:5" ht="18.75" customHeight="1">
      <c r="A66" s="71" t="s">
        <v>0</v>
      </c>
      <c r="B66" s="6" t="s">
        <v>6</v>
      </c>
      <c r="C66" s="7" t="s">
        <v>7</v>
      </c>
      <c r="D66" s="6" t="s">
        <v>2</v>
      </c>
      <c r="E66" s="11" t="s">
        <v>3</v>
      </c>
    </row>
    <row r="67" spans="1:5" ht="15" customHeight="1">
      <c r="A67" s="182" t="s">
        <v>28</v>
      </c>
      <c r="B67" s="31" t="s">
        <v>1244</v>
      </c>
      <c r="C67" s="30">
        <v>132</v>
      </c>
      <c r="D67" s="182"/>
      <c r="E67" s="8" t="s">
        <v>1245</v>
      </c>
    </row>
    <row r="68" spans="1:5" s="10" customFormat="1" ht="15" customHeight="1">
      <c r="A68" s="183"/>
      <c r="B68" s="27" t="s">
        <v>1229</v>
      </c>
      <c r="C68" s="46">
        <f>5*22</f>
        <v>110</v>
      </c>
      <c r="D68" s="183"/>
      <c r="E68" s="88" t="s">
        <v>1230</v>
      </c>
    </row>
    <row r="69" spans="1:5" s="10" customFormat="1" ht="24" customHeight="1">
      <c r="A69" s="71" t="s">
        <v>1241</v>
      </c>
      <c r="B69" s="28" t="s">
        <v>1242</v>
      </c>
      <c r="C69" s="90">
        <v>88</v>
      </c>
      <c r="D69" s="15"/>
      <c r="E69" s="72" t="s">
        <v>1243</v>
      </c>
    </row>
    <row r="70" spans="1:5" s="10" customFormat="1" ht="15" customHeight="1">
      <c r="A70" s="182" t="s">
        <v>1299</v>
      </c>
      <c r="B70" s="27" t="s">
        <v>1300</v>
      </c>
      <c r="C70" s="46">
        <v>110</v>
      </c>
      <c r="D70" s="184"/>
      <c r="E70" s="88" t="s">
        <v>1298</v>
      </c>
    </row>
    <row r="71" spans="1:5" s="10" customFormat="1" ht="15" customHeight="1">
      <c r="A71" s="183"/>
      <c r="B71" s="27" t="s">
        <v>1276</v>
      </c>
      <c r="C71" s="46">
        <v>110</v>
      </c>
      <c r="D71" s="186"/>
      <c r="E71" s="88" t="s">
        <v>1272</v>
      </c>
    </row>
    <row r="72" spans="1:5" ht="15" customHeight="1">
      <c r="A72" s="182" t="s">
        <v>1260</v>
      </c>
      <c r="B72" s="27" t="s">
        <v>422</v>
      </c>
      <c r="C72" s="46">
        <v>110</v>
      </c>
      <c r="D72" s="184"/>
      <c r="E72" s="88" t="s">
        <v>1261</v>
      </c>
    </row>
    <row r="73" spans="1:5" s="10" customFormat="1" ht="14.25" customHeight="1">
      <c r="A73" s="197"/>
      <c r="B73" s="27" t="s">
        <v>1258</v>
      </c>
      <c r="C73" s="30">
        <v>132</v>
      </c>
      <c r="D73" s="185"/>
      <c r="E73" s="88" t="s">
        <v>1259</v>
      </c>
    </row>
    <row r="74" spans="1:5" s="10" customFormat="1" ht="15" customHeight="1">
      <c r="A74" s="183"/>
      <c r="B74" s="27" t="s">
        <v>1266</v>
      </c>
      <c r="C74" s="46">
        <v>154</v>
      </c>
      <c r="D74" s="186"/>
      <c r="E74" s="88" t="s">
        <v>1267</v>
      </c>
    </row>
    <row r="75" spans="1:5" s="10" customFormat="1" ht="24" customHeight="1">
      <c r="A75" s="31" t="s">
        <v>1282</v>
      </c>
      <c r="B75" s="27" t="s">
        <v>1283</v>
      </c>
      <c r="C75" s="46">
        <v>132</v>
      </c>
      <c r="D75" s="96"/>
      <c r="E75" s="88" t="s">
        <v>1284</v>
      </c>
    </row>
    <row r="76" spans="1:5" s="10" customFormat="1" ht="24" customHeight="1">
      <c r="A76" s="31" t="s">
        <v>1203</v>
      </c>
      <c r="B76" s="31" t="s">
        <v>201</v>
      </c>
      <c r="C76" s="30">
        <v>2002</v>
      </c>
      <c r="D76" s="31"/>
      <c r="E76" s="8" t="s">
        <v>1204</v>
      </c>
    </row>
    <row r="77" spans="1:5" s="10" customFormat="1" ht="24" customHeight="1">
      <c r="A77" s="31" t="s">
        <v>1262</v>
      </c>
      <c r="B77" s="31" t="s">
        <v>1263</v>
      </c>
      <c r="C77" s="30">
        <v>132</v>
      </c>
      <c r="D77" s="31"/>
      <c r="E77" s="8" t="s">
        <v>1221</v>
      </c>
    </row>
    <row r="78" spans="1:5" s="10" customFormat="1" ht="24" customHeight="1">
      <c r="A78" s="31" t="s">
        <v>1277</v>
      </c>
      <c r="B78" s="31" t="s">
        <v>1278</v>
      </c>
      <c r="C78" s="30">
        <v>110</v>
      </c>
      <c r="D78" s="31"/>
      <c r="E78" s="8" t="s">
        <v>1272</v>
      </c>
    </row>
    <row r="79" spans="1:5" s="10" customFormat="1" ht="24" customHeight="1">
      <c r="A79" s="31" t="s">
        <v>153</v>
      </c>
      <c r="B79" s="27" t="s">
        <v>1271</v>
      </c>
      <c r="C79" s="46">
        <v>110</v>
      </c>
      <c r="D79" s="27"/>
      <c r="E79" s="88" t="s">
        <v>1272</v>
      </c>
    </row>
    <row r="80" spans="1:5" s="10" customFormat="1" ht="15" customHeight="1">
      <c r="A80" s="182" t="s">
        <v>1255</v>
      </c>
      <c r="B80" s="31" t="s">
        <v>1256</v>
      </c>
      <c r="C80" s="46">
        <v>88</v>
      </c>
      <c r="D80" s="182"/>
      <c r="E80" s="8" t="s">
        <v>1257</v>
      </c>
    </row>
    <row r="81" spans="1:5" s="10" customFormat="1" ht="15" customHeight="1">
      <c r="A81" s="183"/>
      <c r="B81" s="27" t="s">
        <v>324</v>
      </c>
      <c r="C81" s="46">
        <v>132</v>
      </c>
      <c r="D81" s="183"/>
      <c r="E81" s="88" t="s">
        <v>1221</v>
      </c>
    </row>
    <row r="82" spans="1:5" s="10" customFormat="1" ht="24" customHeight="1">
      <c r="A82" s="31" t="s">
        <v>1246</v>
      </c>
      <c r="B82" s="31" t="s">
        <v>1247</v>
      </c>
      <c r="C82" s="30">
        <v>132</v>
      </c>
      <c r="D82" s="69"/>
      <c r="E82" s="8" t="s">
        <v>1221</v>
      </c>
    </row>
    <row r="83" spans="1:5" s="10" customFormat="1" ht="24" customHeight="1">
      <c r="A83" s="31" t="s">
        <v>41</v>
      </c>
      <c r="B83" s="31" t="s">
        <v>778</v>
      </c>
      <c r="C83" s="46">
        <v>110</v>
      </c>
      <c r="D83" s="96"/>
      <c r="E83" s="8" t="s">
        <v>1108</v>
      </c>
    </row>
    <row r="84" spans="1:5" ht="24" customHeight="1">
      <c r="A84" s="31" t="s">
        <v>42</v>
      </c>
      <c r="B84" s="27" t="s">
        <v>1219</v>
      </c>
      <c r="C84" s="46">
        <f>3*22</f>
        <v>66</v>
      </c>
      <c r="D84" s="96"/>
      <c r="E84" s="88" t="s">
        <v>1220</v>
      </c>
    </row>
    <row r="85" spans="1:5" s="10" customFormat="1" ht="15" customHeight="1">
      <c r="A85" s="182" t="s">
        <v>49</v>
      </c>
      <c r="B85" s="27" t="s">
        <v>1224</v>
      </c>
      <c r="C85" s="46">
        <f>4*22</f>
        <v>88</v>
      </c>
      <c r="D85" s="184"/>
      <c r="E85" s="88" t="s">
        <v>1134</v>
      </c>
    </row>
    <row r="86" spans="1:5" s="10" customFormat="1" ht="15" customHeight="1">
      <c r="A86" s="183"/>
      <c r="B86" s="31" t="s">
        <v>1225</v>
      </c>
      <c r="C86" s="30">
        <v>88</v>
      </c>
      <c r="D86" s="186"/>
      <c r="E86" s="8" t="s">
        <v>1226</v>
      </c>
    </row>
    <row r="87" spans="1:5" ht="17.25" customHeight="1">
      <c r="A87" s="174" t="s">
        <v>192</v>
      </c>
      <c r="B87" s="175"/>
      <c r="C87" s="176"/>
      <c r="D87" s="51">
        <f>SUM(C67:C86)</f>
        <v>4136</v>
      </c>
      <c r="E87" s="75"/>
    </row>
    <row r="88" spans="1:5" ht="17.25" customHeight="1">
      <c r="A88" s="71" t="s">
        <v>0</v>
      </c>
      <c r="B88" s="6" t="s">
        <v>6</v>
      </c>
      <c r="C88" s="90" t="s">
        <v>7</v>
      </c>
      <c r="D88" s="6" t="s">
        <v>2</v>
      </c>
      <c r="E88" s="11" t="s">
        <v>3</v>
      </c>
    </row>
    <row r="89" spans="1:5" s="10" customFormat="1" ht="24" customHeight="1">
      <c r="A89" s="31" t="s">
        <v>1239</v>
      </c>
      <c r="B89" s="27" t="s">
        <v>558</v>
      </c>
      <c r="C89" s="46">
        <v>400</v>
      </c>
      <c r="D89" s="96"/>
      <c r="E89" s="88" t="s">
        <v>1240</v>
      </c>
    </row>
    <row r="90" spans="1:5" s="10" customFormat="1" ht="14.25" customHeight="1">
      <c r="A90" s="182" t="s">
        <v>33</v>
      </c>
      <c r="B90" s="31" t="s">
        <v>1013</v>
      </c>
      <c r="C90" s="46">
        <v>100</v>
      </c>
      <c r="D90" s="184"/>
      <c r="E90" s="8" t="s">
        <v>1210</v>
      </c>
    </row>
    <row r="91" spans="1:5" s="10" customFormat="1" ht="14.25" customHeight="1">
      <c r="A91" s="183"/>
      <c r="B91" s="27" t="s">
        <v>1214</v>
      </c>
      <c r="C91" s="46">
        <v>100</v>
      </c>
      <c r="D91" s="186"/>
      <c r="E91" s="88" t="s">
        <v>1215</v>
      </c>
    </row>
    <row r="92" spans="1:5" s="10" customFormat="1" ht="24" customHeight="1">
      <c r="A92" s="31" t="s">
        <v>16</v>
      </c>
      <c r="B92" s="27" t="s">
        <v>261</v>
      </c>
      <c r="C92" s="46">
        <v>600</v>
      </c>
      <c r="D92" s="96"/>
      <c r="E92" s="88" t="s">
        <v>1305</v>
      </c>
    </row>
    <row r="93" spans="1:5" ht="24" customHeight="1">
      <c r="A93" s="31" t="s">
        <v>14</v>
      </c>
      <c r="B93" s="23" t="s">
        <v>1306</v>
      </c>
      <c r="C93" s="30">
        <v>60</v>
      </c>
      <c r="D93" s="6"/>
      <c r="E93" s="8" t="s">
        <v>1307</v>
      </c>
    </row>
    <row r="94" spans="1:5" ht="17.25" customHeight="1">
      <c r="A94" s="174" t="s">
        <v>193</v>
      </c>
      <c r="B94" s="175"/>
      <c r="C94" s="176"/>
      <c r="D94" s="51">
        <f>SUM(C89:C93)</f>
        <v>1260</v>
      </c>
      <c r="E94" s="75"/>
    </row>
    <row r="95" spans="1:5" ht="17.25" customHeight="1">
      <c r="A95" s="71" t="s">
        <v>0</v>
      </c>
      <c r="B95" s="6" t="s">
        <v>6</v>
      </c>
      <c r="C95" s="90" t="s">
        <v>7</v>
      </c>
      <c r="D95" s="6" t="s">
        <v>2</v>
      </c>
      <c r="E95" s="11" t="s">
        <v>3</v>
      </c>
    </row>
    <row r="96" spans="1:5" s="10" customFormat="1" ht="14.25" customHeight="1">
      <c r="A96" s="182" t="s">
        <v>33</v>
      </c>
      <c r="B96" s="31" t="s">
        <v>1013</v>
      </c>
      <c r="C96" s="46">
        <v>180</v>
      </c>
      <c r="D96" s="184"/>
      <c r="E96" s="8" t="s">
        <v>1211</v>
      </c>
    </row>
    <row r="97" spans="1:5" s="10" customFormat="1" ht="14.25" customHeight="1">
      <c r="A97" s="183"/>
      <c r="B97" s="27" t="s">
        <v>1214</v>
      </c>
      <c r="C97" s="46">
        <v>170</v>
      </c>
      <c r="D97" s="186"/>
      <c r="E97" s="88" t="s">
        <v>1216</v>
      </c>
    </row>
    <row r="98" spans="1:5" s="10" customFormat="1" ht="24" customHeight="1">
      <c r="A98" s="31" t="s">
        <v>14</v>
      </c>
      <c r="B98" s="31" t="s">
        <v>1198</v>
      </c>
      <c r="C98" s="46">
        <v>190</v>
      </c>
      <c r="D98" s="31"/>
      <c r="E98" s="8" t="s">
        <v>1200</v>
      </c>
    </row>
    <row r="99" spans="1:5" ht="17.25" customHeight="1">
      <c r="A99" s="223" t="s">
        <v>198</v>
      </c>
      <c r="B99" s="224"/>
      <c r="C99" s="225"/>
      <c r="D99" s="51">
        <f>SUM(C96:C98)</f>
        <v>540</v>
      </c>
      <c r="E99" s="75"/>
    </row>
    <row r="100" spans="1:5" ht="15.75" customHeight="1" thickBot="1">
      <c r="A100" s="174" t="s">
        <v>1</v>
      </c>
      <c r="B100" s="175"/>
      <c r="C100" s="176"/>
      <c r="D100" s="85">
        <f>D87+D65+D99+D94</f>
        <v>51596</v>
      </c>
      <c r="E100" s="80"/>
    </row>
    <row r="101" spans="2:5" ht="14.25" customHeight="1" thickTop="1">
      <c r="B101" s="10" t="s">
        <v>8</v>
      </c>
      <c r="E101" s="81" t="s">
        <v>203</v>
      </c>
    </row>
  </sheetData>
  <sheetProtection/>
  <mergeCells count="56">
    <mergeCell ref="A3:A4"/>
    <mergeCell ref="D3:D4"/>
    <mergeCell ref="A8:A9"/>
    <mergeCell ref="D8:D9"/>
    <mergeCell ref="A10:A12"/>
    <mergeCell ref="D10:D12"/>
    <mergeCell ref="A25:A30"/>
    <mergeCell ref="D25:D30"/>
    <mergeCell ref="A31:A32"/>
    <mergeCell ref="D31:D32"/>
    <mergeCell ref="A13:A15"/>
    <mergeCell ref="D13:D15"/>
    <mergeCell ref="A20:A21"/>
    <mergeCell ref="D20:D21"/>
    <mergeCell ref="A34:A36"/>
    <mergeCell ref="D34:D36"/>
    <mergeCell ref="A37:A39"/>
    <mergeCell ref="D37:D39"/>
    <mergeCell ref="A40:A42"/>
    <mergeCell ref="D40:D42"/>
    <mergeCell ref="A54:A58"/>
    <mergeCell ref="D54:D58"/>
    <mergeCell ref="A43:A44"/>
    <mergeCell ref="D43:D44"/>
    <mergeCell ref="A45:A46"/>
    <mergeCell ref="D45:D46"/>
    <mergeCell ref="A47:A48"/>
    <mergeCell ref="D47:D48"/>
    <mergeCell ref="A90:A91"/>
    <mergeCell ref="D90:D91"/>
    <mergeCell ref="A67:A68"/>
    <mergeCell ref="D67:D68"/>
    <mergeCell ref="A70:A71"/>
    <mergeCell ref="D70:D71"/>
    <mergeCell ref="A72:A74"/>
    <mergeCell ref="D72:D74"/>
    <mergeCell ref="A96:A97"/>
    <mergeCell ref="D96:D97"/>
    <mergeCell ref="A94:C94"/>
    <mergeCell ref="A99:C99"/>
    <mergeCell ref="A87:C87"/>
    <mergeCell ref="A65:C65"/>
    <mergeCell ref="A80:A81"/>
    <mergeCell ref="D80:D81"/>
    <mergeCell ref="A85:A86"/>
    <mergeCell ref="D85:D86"/>
    <mergeCell ref="A1:E1"/>
    <mergeCell ref="A100:C100"/>
    <mergeCell ref="A17:A19"/>
    <mergeCell ref="D17:D19"/>
    <mergeCell ref="A22:A24"/>
    <mergeCell ref="D22:D24"/>
    <mergeCell ref="A49:A52"/>
    <mergeCell ref="D49:D52"/>
    <mergeCell ref="A59:A62"/>
    <mergeCell ref="D59:D62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9">
      <selection activeCell="E15" sqref="E15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52" t="s">
        <v>1195</v>
      </c>
      <c r="B1" s="52"/>
      <c r="C1" s="52"/>
      <c r="D1" s="52"/>
      <c r="E1" s="52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0.25" customHeight="1">
      <c r="A3" s="69" t="s">
        <v>28</v>
      </c>
      <c r="B3" s="31" t="s">
        <v>1316</v>
      </c>
      <c r="C3" s="30">
        <v>540</v>
      </c>
      <c r="D3" s="69"/>
      <c r="E3" s="8" t="s">
        <v>1317</v>
      </c>
    </row>
    <row r="4" spans="1:5" s="10" customFormat="1" ht="20.25" customHeight="1">
      <c r="A4" s="69" t="s">
        <v>28</v>
      </c>
      <c r="B4" s="28" t="s">
        <v>1319</v>
      </c>
      <c r="C4" s="7">
        <v>300</v>
      </c>
      <c r="D4" s="69"/>
      <c r="E4" s="72" t="s">
        <v>1320</v>
      </c>
    </row>
    <row r="5" spans="1:5" s="10" customFormat="1" ht="30" customHeight="1">
      <c r="A5" s="31" t="s">
        <v>1323</v>
      </c>
      <c r="B5" s="27" t="s">
        <v>1121</v>
      </c>
      <c r="C5" s="30">
        <v>240</v>
      </c>
      <c r="D5" s="27"/>
      <c r="E5" s="88" t="s">
        <v>1324</v>
      </c>
    </row>
    <row r="6" spans="1:5" s="10" customFormat="1" ht="30" customHeight="1">
      <c r="A6" s="31" t="s">
        <v>21</v>
      </c>
      <c r="B6" s="27" t="s">
        <v>421</v>
      </c>
      <c r="C6" s="30">
        <v>4200</v>
      </c>
      <c r="D6" s="27"/>
      <c r="E6" s="88" t="s">
        <v>1325</v>
      </c>
    </row>
    <row r="7" spans="1:5" s="10" customFormat="1" ht="27" customHeight="1">
      <c r="A7" s="31" t="s">
        <v>1313</v>
      </c>
      <c r="B7" s="31" t="s">
        <v>748</v>
      </c>
      <c r="C7" s="30">
        <v>240</v>
      </c>
      <c r="D7" s="31"/>
      <c r="E7" s="8" t="s">
        <v>1315</v>
      </c>
    </row>
    <row r="8" spans="1:5" s="10" customFormat="1" ht="20.25" customHeight="1">
      <c r="A8" s="69" t="s">
        <v>1314</v>
      </c>
      <c r="B8" s="27" t="s">
        <v>750</v>
      </c>
      <c r="C8" s="30">
        <v>240</v>
      </c>
      <c r="D8" s="69"/>
      <c r="E8" s="88" t="s">
        <v>1315</v>
      </c>
    </row>
    <row r="9" spans="1:5" s="10" customFormat="1" ht="20.25" customHeight="1">
      <c r="A9" s="69" t="s">
        <v>1352</v>
      </c>
      <c r="B9" s="31" t="s">
        <v>1331</v>
      </c>
      <c r="C9" s="30">
        <v>4200</v>
      </c>
      <c r="D9" s="69"/>
      <c r="E9" s="8" t="s">
        <v>1325</v>
      </c>
    </row>
    <row r="10" spans="1:5" s="10" customFormat="1" ht="30" customHeight="1">
      <c r="A10" s="31" t="s">
        <v>19</v>
      </c>
      <c r="B10" s="27" t="s">
        <v>1336</v>
      </c>
      <c r="C10" s="30">
        <v>5520</v>
      </c>
      <c r="D10" s="27"/>
      <c r="E10" s="88" t="s">
        <v>1337</v>
      </c>
    </row>
    <row r="11" spans="1:5" s="10" customFormat="1" ht="30" customHeight="1">
      <c r="A11" s="31" t="s">
        <v>14</v>
      </c>
      <c r="B11" s="27" t="s">
        <v>1169</v>
      </c>
      <c r="C11" s="30">
        <v>4200</v>
      </c>
      <c r="D11" s="27"/>
      <c r="E11" s="88" t="s">
        <v>1325</v>
      </c>
    </row>
    <row r="12" spans="1:5" s="10" customFormat="1" ht="30" customHeight="1">
      <c r="A12" s="31" t="s">
        <v>36</v>
      </c>
      <c r="B12" s="27" t="s">
        <v>1326</v>
      </c>
      <c r="C12" s="30">
        <v>3420</v>
      </c>
      <c r="D12" s="27"/>
      <c r="E12" s="88" t="s">
        <v>1341</v>
      </c>
    </row>
    <row r="13" spans="1:5" s="10" customFormat="1" ht="30" customHeight="1">
      <c r="A13" s="31" t="s">
        <v>1342</v>
      </c>
      <c r="B13" s="31" t="s">
        <v>738</v>
      </c>
      <c r="C13" s="30">
        <v>4740</v>
      </c>
      <c r="D13" s="27"/>
      <c r="E13" s="8" t="s">
        <v>1351</v>
      </c>
    </row>
    <row r="14" spans="1:5" ht="15.75" customHeight="1">
      <c r="A14" s="59" t="s">
        <v>191</v>
      </c>
      <c r="B14" s="60"/>
      <c r="C14" s="61"/>
      <c r="D14" s="74">
        <f>SUM(C3:C13)</f>
        <v>27840</v>
      </c>
      <c r="E14" s="75" t="s">
        <v>11</v>
      </c>
    </row>
    <row r="15" spans="1:5" ht="18.75" customHeight="1">
      <c r="A15" s="71" t="s">
        <v>0</v>
      </c>
      <c r="B15" s="6" t="s">
        <v>6</v>
      </c>
      <c r="C15" s="7" t="s">
        <v>7</v>
      </c>
      <c r="D15" s="6" t="s">
        <v>2</v>
      </c>
      <c r="E15" s="11" t="s">
        <v>3</v>
      </c>
    </row>
    <row r="16" spans="1:5" s="10" customFormat="1" ht="20.25" customHeight="1">
      <c r="A16" s="151" t="s">
        <v>1318</v>
      </c>
      <c r="B16" s="28" t="s">
        <v>1319</v>
      </c>
      <c r="C16" s="7">
        <v>110</v>
      </c>
      <c r="D16" s="152"/>
      <c r="E16" s="72" t="s">
        <v>1320</v>
      </c>
    </row>
    <row r="17" spans="1:5" s="10" customFormat="1" ht="20.25" customHeight="1">
      <c r="A17" s="151" t="s">
        <v>28</v>
      </c>
      <c r="B17" s="27" t="s">
        <v>1327</v>
      </c>
      <c r="C17" s="30">
        <v>1848</v>
      </c>
      <c r="D17" s="153"/>
      <c r="E17" s="88" t="s">
        <v>1328</v>
      </c>
    </row>
    <row r="18" spans="1:5" s="10" customFormat="1" ht="30" customHeight="1">
      <c r="A18" s="71" t="s">
        <v>30</v>
      </c>
      <c r="B18" s="27" t="s">
        <v>1092</v>
      </c>
      <c r="C18" s="30">
        <v>440</v>
      </c>
      <c r="D18" s="150"/>
      <c r="E18" s="88" t="s">
        <v>1350</v>
      </c>
    </row>
    <row r="19" spans="1:5" s="10" customFormat="1" ht="20.25" customHeight="1">
      <c r="A19" s="69" t="s">
        <v>40</v>
      </c>
      <c r="B19" s="27" t="s">
        <v>1121</v>
      </c>
      <c r="C19" s="30">
        <v>88</v>
      </c>
      <c r="D19" s="96"/>
      <c r="E19" s="88" t="s">
        <v>1324</v>
      </c>
    </row>
    <row r="20" spans="1:5" s="10" customFormat="1" ht="20.25" customHeight="1">
      <c r="A20" s="69" t="s">
        <v>1353</v>
      </c>
      <c r="B20" s="27" t="s">
        <v>1338</v>
      </c>
      <c r="C20" s="30">
        <v>1540</v>
      </c>
      <c r="D20" s="96"/>
      <c r="E20" s="88" t="s">
        <v>1340</v>
      </c>
    </row>
    <row r="21" spans="1:5" s="10" customFormat="1" ht="30" customHeight="1">
      <c r="A21" s="31" t="s">
        <v>14</v>
      </c>
      <c r="B21" s="27" t="s">
        <v>1329</v>
      </c>
      <c r="C21" s="30">
        <v>1848</v>
      </c>
      <c r="D21" s="27"/>
      <c r="E21" s="88" t="s">
        <v>1330</v>
      </c>
    </row>
    <row r="22" spans="1:5" ht="30" customHeight="1">
      <c r="A22" s="31" t="s">
        <v>1321</v>
      </c>
      <c r="B22" s="27" t="s">
        <v>1322</v>
      </c>
      <c r="C22" s="30">
        <v>1254</v>
      </c>
      <c r="D22" s="31"/>
      <c r="E22" s="88" t="s">
        <v>1339</v>
      </c>
    </row>
    <row r="23" spans="1:5" ht="17.25" customHeight="1">
      <c r="A23" s="59" t="s">
        <v>192</v>
      </c>
      <c r="B23" s="60"/>
      <c r="C23" s="61"/>
      <c r="D23" s="51">
        <f>SUM(C16:C22)</f>
        <v>7128</v>
      </c>
      <c r="E23" s="75"/>
    </row>
    <row r="24" spans="1:5" ht="17.25" customHeight="1">
      <c r="A24" s="71" t="s">
        <v>0</v>
      </c>
      <c r="B24" s="6" t="s">
        <v>6</v>
      </c>
      <c r="C24" s="90" t="s">
        <v>7</v>
      </c>
      <c r="D24" s="6" t="s">
        <v>2</v>
      </c>
      <c r="E24" s="11" t="s">
        <v>3</v>
      </c>
    </row>
    <row r="25" spans="1:5" s="10" customFormat="1" ht="30" customHeight="1">
      <c r="A25" s="31" t="s">
        <v>1310</v>
      </c>
      <c r="B25" s="27" t="s">
        <v>1311</v>
      </c>
      <c r="C25" s="46">
        <v>200</v>
      </c>
      <c r="D25" s="96"/>
      <c r="E25" s="88" t="s">
        <v>1312</v>
      </c>
    </row>
    <row r="26" spans="1:5" ht="17.25" customHeight="1">
      <c r="A26" s="59" t="s">
        <v>193</v>
      </c>
      <c r="B26" s="60"/>
      <c r="C26" s="61"/>
      <c r="D26" s="51">
        <f>SUM(C25:C25)</f>
        <v>200</v>
      </c>
      <c r="E26" s="75"/>
    </row>
    <row r="27" spans="1:5" ht="17.25" customHeight="1">
      <c r="A27" s="71" t="s">
        <v>0</v>
      </c>
      <c r="B27" s="6" t="s">
        <v>6</v>
      </c>
      <c r="C27" s="90" t="s">
        <v>7</v>
      </c>
      <c r="D27" s="6" t="s">
        <v>2</v>
      </c>
      <c r="E27" s="11" t="s">
        <v>3</v>
      </c>
    </row>
    <row r="28" spans="1:5" s="10" customFormat="1" ht="30" customHeight="1">
      <c r="A28" s="53" t="s">
        <v>28</v>
      </c>
      <c r="B28" s="31" t="s">
        <v>1344</v>
      </c>
      <c r="C28" s="46">
        <v>1290</v>
      </c>
      <c r="D28" s="92"/>
      <c r="E28" s="8" t="s">
        <v>1345</v>
      </c>
    </row>
    <row r="29" spans="1:5" ht="17.25" customHeight="1">
      <c r="A29" s="59" t="s">
        <v>1343</v>
      </c>
      <c r="B29" s="60"/>
      <c r="C29" s="61"/>
      <c r="D29" s="51">
        <f>SUM(C28:C28)</f>
        <v>1290</v>
      </c>
      <c r="E29" s="75"/>
    </row>
    <row r="30" spans="1:5" ht="17.25" customHeight="1">
      <c r="A30" s="71" t="s">
        <v>0</v>
      </c>
      <c r="B30" s="6" t="s">
        <v>6</v>
      </c>
      <c r="C30" s="90" t="s">
        <v>7</v>
      </c>
      <c r="D30" s="6" t="s">
        <v>2</v>
      </c>
      <c r="E30" s="11" t="s">
        <v>3</v>
      </c>
    </row>
    <row r="31" spans="1:5" s="10" customFormat="1" ht="30" customHeight="1">
      <c r="A31" s="31" t="s">
        <v>1333</v>
      </c>
      <c r="B31" s="31" t="s">
        <v>1334</v>
      </c>
      <c r="C31" s="46">
        <v>70</v>
      </c>
      <c r="D31" s="96"/>
      <c r="E31" s="8" t="s">
        <v>1335</v>
      </c>
    </row>
    <row r="32" spans="1:5" s="10" customFormat="1" ht="30" customHeight="1">
      <c r="A32" s="31" t="s">
        <v>49</v>
      </c>
      <c r="B32" s="27" t="s">
        <v>44</v>
      </c>
      <c r="C32" s="46">
        <v>450</v>
      </c>
      <c r="D32" s="96"/>
      <c r="E32" s="88" t="s">
        <v>1346</v>
      </c>
    </row>
    <row r="33" spans="1:5" s="10" customFormat="1" ht="30" customHeight="1">
      <c r="A33" s="31" t="s">
        <v>1349</v>
      </c>
      <c r="B33" s="31" t="s">
        <v>1348</v>
      </c>
      <c r="C33" s="46">
        <v>150</v>
      </c>
      <c r="D33" s="96"/>
      <c r="E33" s="8" t="s">
        <v>1347</v>
      </c>
    </row>
    <row r="34" spans="1:5" ht="17.25" customHeight="1">
      <c r="A34" s="59" t="s">
        <v>1332</v>
      </c>
      <c r="B34" s="60"/>
      <c r="C34" s="61"/>
      <c r="D34" s="51">
        <f>SUM(C31:C33)</f>
        <v>670</v>
      </c>
      <c r="E34" s="75"/>
    </row>
    <row r="35" spans="1:5" ht="15.75" customHeight="1" thickBot="1">
      <c r="A35" s="59" t="s">
        <v>1</v>
      </c>
      <c r="B35" s="60"/>
      <c r="C35" s="61"/>
      <c r="D35" s="85">
        <f>D23+D14+D29+D26+D34</f>
        <v>37128</v>
      </c>
      <c r="E35" s="80"/>
    </row>
    <row r="36" spans="2:5" ht="14.25" customHeight="1" thickTop="1">
      <c r="B36" s="10" t="s">
        <v>8</v>
      </c>
      <c r="E36" s="81" t="s">
        <v>203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187" t="s">
        <v>1399</v>
      </c>
      <c r="B1" s="187"/>
      <c r="C1" s="187"/>
      <c r="D1" s="187"/>
      <c r="E1" s="187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4" customHeight="1">
      <c r="A3" s="31" t="s">
        <v>1380</v>
      </c>
      <c r="B3" s="27" t="s">
        <v>641</v>
      </c>
      <c r="C3" s="30">
        <v>600</v>
      </c>
      <c r="D3" s="69"/>
      <c r="E3" s="88" t="s">
        <v>1381</v>
      </c>
    </row>
    <row r="4" spans="1:5" s="10" customFormat="1" ht="24" customHeight="1">
      <c r="A4" s="31" t="s">
        <v>57</v>
      </c>
      <c r="B4" s="27" t="s">
        <v>429</v>
      </c>
      <c r="C4" s="30">
        <v>1740</v>
      </c>
      <c r="D4" s="27"/>
      <c r="E4" s="88" t="s">
        <v>1394</v>
      </c>
    </row>
    <row r="5" spans="1:5" s="10" customFormat="1" ht="16.5" customHeight="1">
      <c r="A5" s="182" t="s">
        <v>16</v>
      </c>
      <c r="B5" s="28" t="s">
        <v>1362</v>
      </c>
      <c r="C5" s="7">
        <v>1740</v>
      </c>
      <c r="D5" s="182"/>
      <c r="E5" s="72" t="s">
        <v>1394</v>
      </c>
    </row>
    <row r="6" spans="1:5" s="10" customFormat="1" ht="16.5" customHeight="1">
      <c r="A6" s="183"/>
      <c r="B6" s="27" t="s">
        <v>748</v>
      </c>
      <c r="C6" s="30">
        <v>3540</v>
      </c>
      <c r="D6" s="183"/>
      <c r="E6" s="88" t="s">
        <v>1395</v>
      </c>
    </row>
    <row r="7" spans="1:5" s="10" customFormat="1" ht="24" customHeight="1">
      <c r="A7" s="31" t="s">
        <v>23</v>
      </c>
      <c r="B7" s="31" t="s">
        <v>750</v>
      </c>
      <c r="C7" s="30">
        <v>3540</v>
      </c>
      <c r="D7" s="31"/>
      <c r="E7" s="8" t="s">
        <v>1395</v>
      </c>
    </row>
    <row r="8" spans="1:5" s="10" customFormat="1" ht="24" customHeight="1">
      <c r="A8" s="31" t="s">
        <v>1355</v>
      </c>
      <c r="B8" s="31" t="s">
        <v>1354</v>
      </c>
      <c r="C8" s="30">
        <v>2220</v>
      </c>
      <c r="D8" s="69"/>
      <c r="E8" s="8" t="s">
        <v>1396</v>
      </c>
    </row>
    <row r="9" spans="1:5" ht="15.75" customHeight="1">
      <c r="A9" s="174" t="s">
        <v>191</v>
      </c>
      <c r="B9" s="175"/>
      <c r="C9" s="176"/>
      <c r="D9" s="74">
        <f>SUM(C3:C8)</f>
        <v>13380</v>
      </c>
      <c r="E9" s="75" t="s">
        <v>11</v>
      </c>
    </row>
    <row r="10" spans="1:5" ht="18.75" customHeight="1">
      <c r="A10" s="71" t="s">
        <v>0</v>
      </c>
      <c r="B10" s="6" t="s">
        <v>6</v>
      </c>
      <c r="C10" s="7" t="s">
        <v>7</v>
      </c>
      <c r="D10" s="6" t="s">
        <v>2</v>
      </c>
      <c r="E10" s="11" t="s">
        <v>3</v>
      </c>
    </row>
    <row r="11" spans="1:5" s="10" customFormat="1" ht="24" customHeight="1">
      <c r="A11" s="71" t="s">
        <v>28</v>
      </c>
      <c r="B11" s="28" t="s">
        <v>1356</v>
      </c>
      <c r="C11" s="7">
        <v>638</v>
      </c>
      <c r="D11" s="125"/>
      <c r="E11" s="72" t="s">
        <v>1358</v>
      </c>
    </row>
    <row r="12" spans="1:5" s="10" customFormat="1" ht="24" customHeight="1">
      <c r="A12" s="31" t="s">
        <v>15</v>
      </c>
      <c r="B12" s="27" t="s">
        <v>1382</v>
      </c>
      <c r="C12" s="30">
        <v>220</v>
      </c>
      <c r="D12" s="27"/>
      <c r="E12" s="88" t="s">
        <v>1383</v>
      </c>
    </row>
    <row r="13" spans="1:5" s="10" customFormat="1" ht="24" customHeight="1">
      <c r="A13" s="71" t="s">
        <v>29</v>
      </c>
      <c r="B13" s="27" t="s">
        <v>1360</v>
      </c>
      <c r="C13" s="30">
        <v>1100</v>
      </c>
      <c r="D13" s="15"/>
      <c r="E13" s="88" t="s">
        <v>1397</v>
      </c>
    </row>
    <row r="14" spans="1:5" s="10" customFormat="1" ht="24" customHeight="1">
      <c r="A14" s="31" t="s">
        <v>21</v>
      </c>
      <c r="B14" s="27" t="s">
        <v>1008</v>
      </c>
      <c r="C14" s="30">
        <v>1100</v>
      </c>
      <c r="D14" s="96"/>
      <c r="E14" s="88" t="s">
        <v>1397</v>
      </c>
    </row>
    <row r="15" spans="1:5" s="10" customFormat="1" ht="16.5" customHeight="1">
      <c r="A15" s="226" t="s">
        <v>1357</v>
      </c>
      <c r="B15" s="27" t="s">
        <v>623</v>
      </c>
      <c r="C15" s="30">
        <v>968</v>
      </c>
      <c r="D15" s="229"/>
      <c r="E15" s="88" t="s">
        <v>1359</v>
      </c>
    </row>
    <row r="16" spans="1:5" s="10" customFormat="1" ht="16.5" customHeight="1">
      <c r="A16" s="227"/>
      <c r="B16" s="27" t="s">
        <v>1361</v>
      </c>
      <c r="C16" s="30">
        <v>1100</v>
      </c>
      <c r="D16" s="230"/>
      <c r="E16" s="88" t="s">
        <v>1397</v>
      </c>
    </row>
    <row r="17" spans="1:5" ht="17.25" customHeight="1">
      <c r="A17" s="174" t="s">
        <v>192</v>
      </c>
      <c r="B17" s="175"/>
      <c r="C17" s="176"/>
      <c r="D17" s="51">
        <f>SUM(C11:C16)</f>
        <v>5126</v>
      </c>
      <c r="E17" s="75"/>
    </row>
    <row r="18" spans="1:5" ht="17.25" customHeight="1">
      <c r="A18" s="71" t="s">
        <v>0</v>
      </c>
      <c r="B18" s="6" t="s">
        <v>6</v>
      </c>
      <c r="C18" s="90" t="s">
        <v>7</v>
      </c>
      <c r="D18" s="6" t="s">
        <v>2</v>
      </c>
      <c r="E18" s="11" t="s">
        <v>3</v>
      </c>
    </row>
    <row r="19" spans="1:5" ht="24" customHeight="1">
      <c r="A19" s="71" t="s">
        <v>1379</v>
      </c>
      <c r="B19" s="28" t="s">
        <v>641</v>
      </c>
      <c r="C19" s="90">
        <v>2820</v>
      </c>
      <c r="D19" s="6"/>
      <c r="E19" s="72" t="s">
        <v>1384</v>
      </c>
    </row>
    <row r="20" spans="1:5" ht="24" customHeight="1">
      <c r="A20" s="71" t="s">
        <v>1368</v>
      </c>
      <c r="B20" s="28" t="s">
        <v>1369</v>
      </c>
      <c r="C20" s="90">
        <v>550</v>
      </c>
      <c r="D20" s="6"/>
      <c r="E20" s="72" t="s">
        <v>1370</v>
      </c>
    </row>
    <row r="21" spans="1:5" ht="16.5" customHeight="1">
      <c r="A21" s="226" t="s">
        <v>57</v>
      </c>
      <c r="B21" s="28" t="s">
        <v>1363</v>
      </c>
      <c r="C21" s="90">
        <v>2730</v>
      </c>
      <c r="D21" s="179"/>
      <c r="E21" s="72" t="s">
        <v>1364</v>
      </c>
    </row>
    <row r="22" spans="1:5" ht="16.5" customHeight="1">
      <c r="A22" s="227"/>
      <c r="B22" s="28" t="s">
        <v>1385</v>
      </c>
      <c r="C22" s="90">
        <v>1040</v>
      </c>
      <c r="D22" s="181"/>
      <c r="E22" s="72" t="s">
        <v>1386</v>
      </c>
    </row>
    <row r="23" spans="1:5" ht="24" customHeight="1">
      <c r="A23" s="71" t="s">
        <v>21</v>
      </c>
      <c r="B23" s="28" t="s">
        <v>1374</v>
      </c>
      <c r="C23" s="90">
        <v>1000</v>
      </c>
      <c r="D23" s="6"/>
      <c r="E23" s="72" t="s">
        <v>1375</v>
      </c>
    </row>
    <row r="24" spans="1:5" ht="24" customHeight="1">
      <c r="A24" s="71" t="s">
        <v>17</v>
      </c>
      <c r="B24" s="28" t="s">
        <v>352</v>
      </c>
      <c r="C24" s="90">
        <v>2200</v>
      </c>
      <c r="D24" s="6"/>
      <c r="E24" s="72" t="s">
        <v>1372</v>
      </c>
    </row>
    <row r="25" spans="1:5" ht="24" customHeight="1">
      <c r="A25" s="71" t="s">
        <v>27</v>
      </c>
      <c r="B25" s="28" t="s">
        <v>1017</v>
      </c>
      <c r="C25" s="90">
        <v>6100</v>
      </c>
      <c r="D25" s="6"/>
      <c r="E25" s="72" t="s">
        <v>1376</v>
      </c>
    </row>
    <row r="26" spans="1:5" ht="11.25" customHeight="1">
      <c r="A26" s="226" t="s">
        <v>41</v>
      </c>
      <c r="B26" s="28" t="s">
        <v>1016</v>
      </c>
      <c r="C26" s="90">
        <v>8200</v>
      </c>
      <c r="D26" s="179"/>
      <c r="E26" s="72" t="s">
        <v>1367</v>
      </c>
    </row>
    <row r="27" spans="1:5" ht="9.75" customHeight="1">
      <c r="A27" s="228"/>
      <c r="B27" s="28" t="s">
        <v>232</v>
      </c>
      <c r="C27" s="90">
        <v>2170</v>
      </c>
      <c r="D27" s="180"/>
      <c r="E27" s="72" t="s">
        <v>1398</v>
      </c>
    </row>
    <row r="28" spans="1:5" ht="9.75" customHeight="1">
      <c r="A28" s="227"/>
      <c r="B28" s="28" t="s">
        <v>1377</v>
      </c>
      <c r="C28" s="90">
        <v>560</v>
      </c>
      <c r="D28" s="181"/>
      <c r="E28" s="72" t="s">
        <v>1378</v>
      </c>
    </row>
    <row r="29" spans="1:5" ht="24" customHeight="1">
      <c r="A29" s="71" t="s">
        <v>37</v>
      </c>
      <c r="B29" s="28" t="s">
        <v>1365</v>
      </c>
      <c r="C29" s="90">
        <v>490</v>
      </c>
      <c r="D29" s="6"/>
      <c r="E29" s="72" t="s">
        <v>1366</v>
      </c>
    </row>
    <row r="30" spans="1:5" ht="24" customHeight="1">
      <c r="A30" s="71" t="s">
        <v>14</v>
      </c>
      <c r="B30" s="28" t="s">
        <v>47</v>
      </c>
      <c r="C30" s="90">
        <v>1300</v>
      </c>
      <c r="D30" s="6"/>
      <c r="E30" s="72" t="s">
        <v>1373</v>
      </c>
    </row>
    <row r="31" spans="1:5" ht="24" customHeight="1">
      <c r="A31" s="71" t="s">
        <v>35</v>
      </c>
      <c r="B31" s="28" t="s">
        <v>1322</v>
      </c>
      <c r="C31" s="90">
        <v>5200</v>
      </c>
      <c r="D31" s="6"/>
      <c r="E31" s="72" t="s">
        <v>1371</v>
      </c>
    </row>
    <row r="32" spans="1:5" ht="17.25" customHeight="1">
      <c r="A32" s="174" t="s">
        <v>193</v>
      </c>
      <c r="B32" s="175"/>
      <c r="C32" s="176"/>
      <c r="D32" s="51">
        <f>SUM(C19:C31)</f>
        <v>34360</v>
      </c>
      <c r="E32" s="75"/>
    </row>
    <row r="33" spans="1:5" ht="17.25" customHeight="1">
      <c r="A33" s="71" t="s">
        <v>0</v>
      </c>
      <c r="B33" s="6" t="s">
        <v>6</v>
      </c>
      <c r="C33" s="7" t="s">
        <v>7</v>
      </c>
      <c r="D33" s="6" t="s">
        <v>2</v>
      </c>
      <c r="E33" s="11" t="s">
        <v>3</v>
      </c>
    </row>
    <row r="34" spans="1:5" ht="24" customHeight="1">
      <c r="A34" s="101" t="s">
        <v>21</v>
      </c>
      <c r="B34" s="28" t="s">
        <v>1387</v>
      </c>
      <c r="C34" s="7">
        <v>1290</v>
      </c>
      <c r="D34" s="50"/>
      <c r="E34" s="72" t="s">
        <v>1389</v>
      </c>
    </row>
    <row r="35" spans="1:5" ht="24" customHeight="1">
      <c r="A35" s="101" t="s">
        <v>13</v>
      </c>
      <c r="B35" s="28" t="s">
        <v>1172</v>
      </c>
      <c r="C35" s="7">
        <v>2150</v>
      </c>
      <c r="D35" s="50"/>
      <c r="E35" s="72" t="s">
        <v>1388</v>
      </c>
    </row>
    <row r="36" spans="1:5" ht="17.25" customHeight="1">
      <c r="A36" s="174" t="s">
        <v>1343</v>
      </c>
      <c r="B36" s="175"/>
      <c r="C36" s="176"/>
      <c r="D36" s="51">
        <f>SUM(C34:C35)</f>
        <v>3440</v>
      </c>
      <c r="E36" s="75"/>
    </row>
    <row r="37" spans="1:5" ht="17.25" customHeight="1">
      <c r="A37" s="71" t="s">
        <v>0</v>
      </c>
      <c r="B37" s="6" t="s">
        <v>6</v>
      </c>
      <c r="C37" s="7" t="s">
        <v>7</v>
      </c>
      <c r="D37" s="6" t="s">
        <v>2</v>
      </c>
      <c r="E37" s="11" t="s">
        <v>3</v>
      </c>
    </row>
    <row r="38" spans="1:5" s="10" customFormat="1" ht="24" customHeight="1">
      <c r="A38" s="31" t="s">
        <v>1390</v>
      </c>
      <c r="B38" s="31" t="s">
        <v>1391</v>
      </c>
      <c r="C38" s="30">
        <v>450</v>
      </c>
      <c r="D38" s="96"/>
      <c r="E38" s="8" t="s">
        <v>1392</v>
      </c>
    </row>
    <row r="39" spans="1:5" s="10" customFormat="1" ht="24" customHeight="1">
      <c r="A39" s="31" t="s">
        <v>34</v>
      </c>
      <c r="B39" s="27" t="s">
        <v>1192</v>
      </c>
      <c r="C39" s="30">
        <v>200</v>
      </c>
      <c r="D39" s="96"/>
      <c r="E39" s="88" t="s">
        <v>1393</v>
      </c>
    </row>
    <row r="40" spans="1:5" ht="17.25" customHeight="1">
      <c r="A40" s="174" t="s">
        <v>461</v>
      </c>
      <c r="B40" s="175"/>
      <c r="C40" s="176"/>
      <c r="D40" s="51">
        <f>SUM(C38:C39)</f>
        <v>650</v>
      </c>
      <c r="E40" s="75"/>
    </row>
    <row r="41" spans="1:5" ht="15.75" customHeight="1" thickBot="1">
      <c r="A41" s="59" t="s">
        <v>1</v>
      </c>
      <c r="B41" s="60"/>
      <c r="C41" s="61"/>
      <c r="D41" s="85">
        <f>D17+D9+D36+D32+D40</f>
        <v>56956</v>
      </c>
      <c r="E41" s="80"/>
    </row>
    <row r="42" spans="2:5" ht="18.75" customHeight="1" thickTop="1">
      <c r="B42" s="10" t="s">
        <v>8</v>
      </c>
      <c r="E42" s="81" t="s">
        <v>203</v>
      </c>
    </row>
  </sheetData>
  <sheetProtection/>
  <mergeCells count="14">
    <mergeCell ref="A9:C9"/>
    <mergeCell ref="A17:C17"/>
    <mergeCell ref="A32:C32"/>
    <mergeCell ref="A36:C36"/>
    <mergeCell ref="A40:C40"/>
    <mergeCell ref="A21:A22"/>
    <mergeCell ref="A1:E1"/>
    <mergeCell ref="D21:D22"/>
    <mergeCell ref="A26:A28"/>
    <mergeCell ref="D26:D28"/>
    <mergeCell ref="A15:A16"/>
    <mergeCell ref="D15:D16"/>
    <mergeCell ref="D5:D6"/>
    <mergeCell ref="A5:A6"/>
  </mergeCells>
  <printOptions/>
  <pageMargins left="0" right="0" top="0.15748031496062992" bottom="0.15748031496062992" header="0.31496062992125984" footer="0.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187" t="s">
        <v>1399</v>
      </c>
      <c r="B1" s="187"/>
      <c r="C1" s="187"/>
      <c r="D1" s="187"/>
      <c r="E1" s="187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4" customHeight="1">
      <c r="A3" s="31" t="s">
        <v>49</v>
      </c>
      <c r="B3" s="27" t="s">
        <v>1308</v>
      </c>
      <c r="C3" s="30">
        <v>120</v>
      </c>
      <c r="D3" s="69"/>
      <c r="E3" s="88" t="s">
        <v>1406</v>
      </c>
    </row>
    <row r="4" spans="1:5" s="10" customFormat="1" ht="24" customHeight="1">
      <c r="A4" s="31" t="s">
        <v>26</v>
      </c>
      <c r="B4" s="27" t="s">
        <v>1408</v>
      </c>
      <c r="C4" s="30">
        <v>120</v>
      </c>
      <c r="D4" s="27"/>
      <c r="E4" s="88" t="s">
        <v>1407</v>
      </c>
    </row>
    <row r="5" spans="1:5" ht="15.75" customHeight="1">
      <c r="A5" s="174" t="s">
        <v>191</v>
      </c>
      <c r="B5" s="175"/>
      <c r="C5" s="176"/>
      <c r="D5" s="74">
        <f>SUM(C3:C4)</f>
        <v>240</v>
      </c>
      <c r="E5" s="75" t="s">
        <v>11</v>
      </c>
    </row>
    <row r="6" spans="1:5" s="10" customFormat="1" ht="21" customHeight="1">
      <c r="A6" s="71" t="s">
        <v>0</v>
      </c>
      <c r="B6" s="6" t="s">
        <v>6</v>
      </c>
      <c r="C6" s="7" t="s">
        <v>7</v>
      </c>
      <c r="D6" s="6" t="s">
        <v>2</v>
      </c>
      <c r="E6" s="11" t="s">
        <v>3</v>
      </c>
    </row>
    <row r="7" spans="1:5" ht="24" customHeight="1">
      <c r="A7" s="71" t="s">
        <v>15</v>
      </c>
      <c r="B7" s="28" t="s">
        <v>641</v>
      </c>
      <c r="C7" s="90">
        <v>100</v>
      </c>
      <c r="D7" s="6"/>
      <c r="E7" s="72" t="s">
        <v>1400</v>
      </c>
    </row>
    <row r="8" spans="1:5" ht="24" customHeight="1">
      <c r="A8" s="71" t="s">
        <v>27</v>
      </c>
      <c r="B8" s="28" t="s">
        <v>1017</v>
      </c>
      <c r="C8" s="90">
        <v>630</v>
      </c>
      <c r="D8" s="6"/>
      <c r="E8" s="72" t="s">
        <v>1401</v>
      </c>
    </row>
    <row r="9" spans="1:5" ht="24" customHeight="1">
      <c r="A9" s="71" t="s">
        <v>37</v>
      </c>
      <c r="B9" s="28" t="s">
        <v>1404</v>
      </c>
      <c r="C9" s="90">
        <v>210</v>
      </c>
      <c r="D9" s="6"/>
      <c r="E9" s="72" t="s">
        <v>1405</v>
      </c>
    </row>
    <row r="10" spans="1:5" ht="17.25" customHeight="1">
      <c r="A10" s="174" t="s">
        <v>193</v>
      </c>
      <c r="B10" s="175"/>
      <c r="C10" s="176"/>
      <c r="D10" s="51">
        <f>SUM(C7:C9)</f>
        <v>940</v>
      </c>
      <c r="E10" s="75"/>
    </row>
    <row r="11" spans="1:5" ht="17.25" customHeight="1">
      <c r="A11" s="71" t="s">
        <v>0</v>
      </c>
      <c r="B11" s="6" t="s">
        <v>6</v>
      </c>
      <c r="C11" s="7" t="s">
        <v>7</v>
      </c>
      <c r="D11" s="6" t="s">
        <v>2</v>
      </c>
      <c r="E11" s="11" t="s">
        <v>3</v>
      </c>
    </row>
    <row r="12" spans="1:5" ht="24" customHeight="1">
      <c r="A12" s="101" t="s">
        <v>28</v>
      </c>
      <c r="B12" s="28" t="s">
        <v>1402</v>
      </c>
      <c r="C12" s="7">
        <v>4700</v>
      </c>
      <c r="D12" s="50"/>
      <c r="E12" s="72" t="s">
        <v>1403</v>
      </c>
    </row>
    <row r="13" spans="1:5" ht="17.25" customHeight="1">
      <c r="A13" s="174" t="s">
        <v>454</v>
      </c>
      <c r="B13" s="175"/>
      <c r="C13" s="176"/>
      <c r="D13" s="51">
        <f>SUM(C12:C12)</f>
        <v>4700</v>
      </c>
      <c r="E13" s="75"/>
    </row>
    <row r="14" spans="1:5" ht="21" customHeight="1" thickBot="1">
      <c r="A14" s="174" t="s">
        <v>1</v>
      </c>
      <c r="B14" s="175"/>
      <c r="C14" s="176"/>
      <c r="D14" s="85">
        <f>D13+D10+D5</f>
        <v>5880</v>
      </c>
      <c r="E14" s="80"/>
    </row>
    <row r="15" spans="2:5" ht="18.75" customHeight="1" thickTop="1">
      <c r="B15" s="10" t="s">
        <v>8</v>
      </c>
      <c r="E15" s="81" t="s">
        <v>420</v>
      </c>
    </row>
  </sheetData>
  <sheetProtection/>
  <mergeCells count="5">
    <mergeCell ref="A13:C13"/>
    <mergeCell ref="A14:C14"/>
    <mergeCell ref="A10:C10"/>
    <mergeCell ref="A1:E1"/>
    <mergeCell ref="A5:C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187" t="s">
        <v>1409</v>
      </c>
      <c r="B1" s="187"/>
      <c r="C1" s="187"/>
      <c r="D1" s="187"/>
      <c r="E1" s="187"/>
    </row>
    <row r="2" spans="1:5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4" customHeight="1">
      <c r="A3" s="31" t="s">
        <v>28</v>
      </c>
      <c r="B3" s="27" t="s">
        <v>1438</v>
      </c>
      <c r="C3" s="30">
        <v>240</v>
      </c>
      <c r="D3" s="69"/>
      <c r="E3" s="88" t="s">
        <v>1424</v>
      </c>
    </row>
    <row r="4" spans="1:5" s="10" customFormat="1" ht="24" customHeight="1">
      <c r="A4" s="71" t="s">
        <v>29</v>
      </c>
      <c r="B4" s="28" t="s">
        <v>1410</v>
      </c>
      <c r="C4" s="90">
        <v>300</v>
      </c>
      <c r="D4" s="6"/>
      <c r="E4" s="72" t="s">
        <v>1415</v>
      </c>
    </row>
    <row r="5" spans="1:5" s="10" customFormat="1" ht="24" customHeight="1">
      <c r="A5" s="31" t="s">
        <v>1428</v>
      </c>
      <c r="B5" s="27" t="s">
        <v>1429</v>
      </c>
      <c r="C5" s="30">
        <v>600</v>
      </c>
      <c r="D5" s="69"/>
      <c r="E5" s="88" t="s">
        <v>1430</v>
      </c>
    </row>
    <row r="6" spans="1:5" s="10" customFormat="1" ht="15.75" customHeight="1">
      <c r="A6" s="53" t="s">
        <v>40</v>
      </c>
      <c r="B6" s="27" t="s">
        <v>1427</v>
      </c>
      <c r="C6" s="30">
        <v>240</v>
      </c>
      <c r="D6" s="182"/>
      <c r="E6" s="88" t="s">
        <v>1424</v>
      </c>
    </row>
    <row r="7" spans="1:5" s="10" customFormat="1" ht="15.75" customHeight="1">
      <c r="A7" s="55" t="s">
        <v>1447</v>
      </c>
      <c r="B7" s="27" t="s">
        <v>1423</v>
      </c>
      <c r="C7" s="30">
        <v>240</v>
      </c>
      <c r="D7" s="183"/>
      <c r="E7" s="88" t="s">
        <v>1424</v>
      </c>
    </row>
    <row r="8" spans="1:5" s="10" customFormat="1" ht="24" customHeight="1">
      <c r="A8" s="31" t="s">
        <v>1413</v>
      </c>
      <c r="B8" s="27" t="s">
        <v>490</v>
      </c>
      <c r="C8" s="30">
        <v>300</v>
      </c>
      <c r="D8" s="69"/>
      <c r="E8" s="88" t="s">
        <v>1416</v>
      </c>
    </row>
    <row r="9" spans="1:5" s="10" customFormat="1" ht="24" customHeight="1">
      <c r="A9" s="31" t="s">
        <v>13</v>
      </c>
      <c r="B9" s="27" t="s">
        <v>1432</v>
      </c>
      <c r="C9" s="30">
        <v>120</v>
      </c>
      <c r="D9" s="69"/>
      <c r="E9" s="88" t="s">
        <v>1433</v>
      </c>
    </row>
    <row r="10" spans="1:5" s="10" customFormat="1" ht="24" customHeight="1">
      <c r="A10" s="31" t="s">
        <v>27</v>
      </c>
      <c r="B10" s="27" t="s">
        <v>1301</v>
      </c>
      <c r="C10" s="30">
        <v>420</v>
      </c>
      <c r="D10" s="69"/>
      <c r="E10" s="88" t="s">
        <v>1440</v>
      </c>
    </row>
    <row r="11" spans="1:5" s="10" customFormat="1" ht="24" customHeight="1">
      <c r="A11" s="31" t="s">
        <v>18</v>
      </c>
      <c r="B11" s="27" t="s">
        <v>1425</v>
      </c>
      <c r="C11" s="30">
        <v>360</v>
      </c>
      <c r="D11" s="69"/>
      <c r="E11" s="88" t="s">
        <v>1426</v>
      </c>
    </row>
    <row r="12" spans="1:5" s="10" customFormat="1" ht="14.25" customHeight="1">
      <c r="A12" s="53" t="s">
        <v>19</v>
      </c>
      <c r="B12" s="27" t="s">
        <v>1441</v>
      </c>
      <c r="C12" s="30">
        <v>300</v>
      </c>
      <c r="D12" s="182"/>
      <c r="E12" s="88" t="s">
        <v>1415</v>
      </c>
    </row>
    <row r="13" spans="1:5" s="10" customFormat="1" ht="14.25" customHeight="1">
      <c r="A13" s="57" t="s">
        <v>1448</v>
      </c>
      <c r="B13" s="27" t="s">
        <v>1247</v>
      </c>
      <c r="C13" s="30">
        <v>420</v>
      </c>
      <c r="D13" s="197"/>
      <c r="E13" s="88" t="s">
        <v>1421</v>
      </c>
    </row>
    <row r="14" spans="1:5" s="10" customFormat="1" ht="14.25" customHeight="1">
      <c r="A14" s="55" t="s">
        <v>19</v>
      </c>
      <c r="B14" s="27" t="s">
        <v>886</v>
      </c>
      <c r="C14" s="30">
        <v>240</v>
      </c>
      <c r="D14" s="183"/>
      <c r="E14" s="88" t="s">
        <v>1435</v>
      </c>
    </row>
    <row r="15" spans="1:5" s="10" customFormat="1" ht="24" customHeight="1">
      <c r="A15" s="31" t="s">
        <v>24</v>
      </c>
      <c r="B15" s="27" t="s">
        <v>1436</v>
      </c>
      <c r="C15" s="30">
        <v>360</v>
      </c>
      <c r="D15" s="69"/>
      <c r="E15" s="88" t="s">
        <v>1437</v>
      </c>
    </row>
    <row r="16" spans="1:5" s="10" customFormat="1" ht="14.25" customHeight="1">
      <c r="A16" s="53" t="s">
        <v>14</v>
      </c>
      <c r="B16" s="27" t="s">
        <v>458</v>
      </c>
      <c r="C16" s="30">
        <v>240</v>
      </c>
      <c r="D16" s="182"/>
      <c r="E16" s="88" t="s">
        <v>1435</v>
      </c>
    </row>
    <row r="17" spans="1:5" s="10" customFormat="1" ht="14.25" customHeight="1">
      <c r="A17" s="57" t="s">
        <v>14</v>
      </c>
      <c r="B17" s="27" t="s">
        <v>1273</v>
      </c>
      <c r="C17" s="30">
        <v>420</v>
      </c>
      <c r="D17" s="197"/>
      <c r="E17" s="88" t="s">
        <v>1440</v>
      </c>
    </row>
    <row r="18" spans="1:5" s="10" customFormat="1" ht="14.25" customHeight="1">
      <c r="A18" s="55" t="s">
        <v>14</v>
      </c>
      <c r="B18" s="27" t="s">
        <v>1306</v>
      </c>
      <c r="C18" s="30">
        <v>240</v>
      </c>
      <c r="D18" s="183"/>
      <c r="E18" s="72" t="s">
        <v>1418</v>
      </c>
    </row>
    <row r="19" spans="1:5" s="10" customFormat="1" ht="24" customHeight="1">
      <c r="A19" s="31" t="s">
        <v>39</v>
      </c>
      <c r="B19" s="27" t="s">
        <v>48</v>
      </c>
      <c r="C19" s="30">
        <v>300</v>
      </c>
      <c r="D19" s="69"/>
      <c r="E19" s="88" t="s">
        <v>1422</v>
      </c>
    </row>
    <row r="20" spans="1:5" s="10" customFormat="1" ht="15.75" customHeight="1">
      <c r="A20" s="53" t="s">
        <v>1439</v>
      </c>
      <c r="B20" s="27" t="s">
        <v>59</v>
      </c>
      <c r="C20" s="30">
        <v>360</v>
      </c>
      <c r="D20" s="182"/>
      <c r="E20" s="88" t="s">
        <v>1437</v>
      </c>
    </row>
    <row r="21" spans="1:5" s="10" customFormat="1" ht="15.75" customHeight="1">
      <c r="A21" s="55" t="s">
        <v>42</v>
      </c>
      <c r="B21" s="27" t="s">
        <v>1431</v>
      </c>
      <c r="C21" s="30">
        <v>600</v>
      </c>
      <c r="D21" s="183"/>
      <c r="E21" s="88" t="s">
        <v>1430</v>
      </c>
    </row>
    <row r="22" spans="1:5" ht="15.75" customHeight="1">
      <c r="A22" s="174" t="s">
        <v>191</v>
      </c>
      <c r="B22" s="175"/>
      <c r="C22" s="176"/>
      <c r="D22" s="74">
        <f>SUM(C3:C21)</f>
        <v>6300</v>
      </c>
      <c r="E22" s="75" t="s">
        <v>11</v>
      </c>
    </row>
    <row r="23" spans="1:5" s="10" customFormat="1" ht="21" customHeight="1">
      <c r="A23" s="71" t="s">
        <v>0</v>
      </c>
      <c r="B23" s="6" t="s">
        <v>6</v>
      </c>
      <c r="C23" s="7" t="s">
        <v>7</v>
      </c>
      <c r="D23" s="6" t="s">
        <v>2</v>
      </c>
      <c r="E23" s="11" t="s">
        <v>3</v>
      </c>
    </row>
    <row r="24" spans="1:5" ht="24" customHeight="1">
      <c r="A24" s="71" t="s">
        <v>28</v>
      </c>
      <c r="B24" s="28" t="s">
        <v>1402</v>
      </c>
      <c r="C24" s="90">
        <v>220</v>
      </c>
      <c r="D24" s="6"/>
      <c r="E24" s="72" t="s">
        <v>1419</v>
      </c>
    </row>
    <row r="25" spans="1:5" ht="24" customHeight="1">
      <c r="A25" s="71" t="s">
        <v>29</v>
      </c>
      <c r="B25" s="28" t="s">
        <v>1410</v>
      </c>
      <c r="C25" s="90">
        <v>110</v>
      </c>
      <c r="D25" s="6"/>
      <c r="E25" s="72" t="s">
        <v>1414</v>
      </c>
    </row>
    <row r="26" spans="1:5" ht="24" customHeight="1">
      <c r="A26" s="71" t="s">
        <v>21</v>
      </c>
      <c r="B26" s="28" t="s">
        <v>490</v>
      </c>
      <c r="C26" s="90">
        <v>110</v>
      </c>
      <c r="D26" s="6"/>
      <c r="E26" s="72" t="s">
        <v>1414</v>
      </c>
    </row>
    <row r="27" spans="1:5" s="10" customFormat="1" ht="24" customHeight="1">
      <c r="A27" s="31" t="s">
        <v>13</v>
      </c>
      <c r="B27" s="27" t="s">
        <v>1432</v>
      </c>
      <c r="C27" s="30">
        <v>44</v>
      </c>
      <c r="D27" s="69"/>
      <c r="E27" s="88" t="s">
        <v>1434</v>
      </c>
    </row>
    <row r="28" spans="1:5" ht="24" customHeight="1">
      <c r="A28" s="71" t="s">
        <v>19</v>
      </c>
      <c r="B28" s="28" t="s">
        <v>1411</v>
      </c>
      <c r="C28" s="90">
        <v>154</v>
      </c>
      <c r="D28" s="6"/>
      <c r="E28" s="72" t="s">
        <v>1420</v>
      </c>
    </row>
    <row r="29" spans="1:5" ht="24" customHeight="1">
      <c r="A29" s="71" t="s">
        <v>14</v>
      </c>
      <c r="B29" s="28" t="s">
        <v>1306</v>
      </c>
      <c r="C29" s="90">
        <v>88</v>
      </c>
      <c r="D29" s="6"/>
      <c r="E29" s="72" t="s">
        <v>1417</v>
      </c>
    </row>
    <row r="30" spans="1:5" ht="24" customHeight="1">
      <c r="A30" s="71" t="s">
        <v>39</v>
      </c>
      <c r="B30" s="28" t="s">
        <v>1412</v>
      </c>
      <c r="C30" s="90">
        <v>110</v>
      </c>
      <c r="D30" s="6"/>
      <c r="E30" s="72" t="s">
        <v>1414</v>
      </c>
    </row>
    <row r="31" spans="1:5" ht="17.25" customHeight="1">
      <c r="A31" s="174" t="s">
        <v>192</v>
      </c>
      <c r="B31" s="175"/>
      <c r="C31" s="176"/>
      <c r="D31" s="51">
        <f>SUM(C24:C30)</f>
        <v>836</v>
      </c>
      <c r="E31" s="75"/>
    </row>
    <row r="32" spans="1:5" s="10" customFormat="1" ht="21" customHeight="1">
      <c r="A32" s="71" t="s">
        <v>0</v>
      </c>
      <c r="B32" s="6" t="s">
        <v>6</v>
      </c>
      <c r="C32" s="7" t="s">
        <v>7</v>
      </c>
      <c r="D32" s="6" t="s">
        <v>2</v>
      </c>
      <c r="E32" s="11" t="s">
        <v>3</v>
      </c>
    </row>
    <row r="33" spans="1:5" ht="24" customHeight="1">
      <c r="A33" s="71" t="s">
        <v>1444</v>
      </c>
      <c r="B33" s="28" t="s">
        <v>1445</v>
      </c>
      <c r="C33" s="90">
        <v>900</v>
      </c>
      <c r="D33" s="6"/>
      <c r="E33" s="72" t="s">
        <v>1446</v>
      </c>
    </row>
    <row r="34" spans="1:5" ht="24" customHeight="1">
      <c r="A34" s="71" t="s">
        <v>19</v>
      </c>
      <c r="B34" s="28" t="s">
        <v>1442</v>
      </c>
      <c r="C34" s="90">
        <v>600</v>
      </c>
      <c r="D34" s="6"/>
      <c r="E34" s="72" t="s">
        <v>1443</v>
      </c>
    </row>
    <row r="35" spans="1:5" ht="17.25" customHeight="1">
      <c r="A35" s="174" t="s">
        <v>193</v>
      </c>
      <c r="B35" s="175"/>
      <c r="C35" s="176"/>
      <c r="D35" s="51">
        <f>SUM(C33:C34)</f>
        <v>1500</v>
      </c>
      <c r="E35" s="75"/>
    </row>
    <row r="36" spans="1:5" ht="21" customHeight="1" thickBot="1">
      <c r="A36" s="174" t="s">
        <v>1</v>
      </c>
      <c r="B36" s="175"/>
      <c r="C36" s="176"/>
      <c r="D36" s="85">
        <f>D35+D31+D22</f>
        <v>8636</v>
      </c>
      <c r="E36" s="80"/>
    </row>
    <row r="37" spans="2:5" ht="18.75" customHeight="1" thickTop="1">
      <c r="B37" s="10" t="s">
        <v>8</v>
      </c>
      <c r="E37" s="81" t="s">
        <v>420</v>
      </c>
    </row>
  </sheetData>
  <sheetProtection/>
  <mergeCells count="9">
    <mergeCell ref="A1:E1"/>
    <mergeCell ref="A22:C22"/>
    <mergeCell ref="A31:C31"/>
    <mergeCell ref="A36:C36"/>
    <mergeCell ref="A35:C35"/>
    <mergeCell ref="D6:D7"/>
    <mergeCell ref="D12:D14"/>
    <mergeCell ref="D16:D18"/>
    <mergeCell ref="D20:D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49.625" style="12" customWidth="1"/>
    <col min="6" max="16384" width="9.00390625" style="13" customWidth="1"/>
  </cols>
  <sheetData>
    <row r="1" spans="1:5" s="10" customFormat="1" ht="16.5">
      <c r="A1" s="52" t="s">
        <v>1449</v>
      </c>
      <c r="B1" s="52"/>
      <c r="C1" s="52"/>
      <c r="D1" s="52"/>
      <c r="E1" s="52"/>
    </row>
    <row r="2" spans="1:5" s="10" customFormat="1" ht="16.5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37.5" customHeight="1">
      <c r="A3" s="31" t="s">
        <v>1467</v>
      </c>
      <c r="B3" s="27" t="s">
        <v>1468</v>
      </c>
      <c r="C3" s="30">
        <v>240</v>
      </c>
      <c r="D3" s="69"/>
      <c r="E3" s="88" t="s">
        <v>1469</v>
      </c>
    </row>
    <row r="4" spans="1:5" s="10" customFormat="1" ht="14.25" customHeight="1">
      <c r="A4" s="53" t="s">
        <v>1458</v>
      </c>
      <c r="B4" s="27" t="s">
        <v>141</v>
      </c>
      <c r="C4" s="30">
        <v>420</v>
      </c>
      <c r="D4" s="53"/>
      <c r="E4" s="88" t="s">
        <v>1454</v>
      </c>
    </row>
    <row r="5" spans="1:5" s="10" customFormat="1" ht="14.25" customHeight="1">
      <c r="A5" s="57" t="s">
        <v>18</v>
      </c>
      <c r="B5" s="27" t="s">
        <v>53</v>
      </c>
      <c r="C5" s="30">
        <v>420</v>
      </c>
      <c r="D5" s="57"/>
      <c r="E5" s="88" t="s">
        <v>1454</v>
      </c>
    </row>
    <row r="6" spans="1:5" s="10" customFormat="1" ht="14.25" customHeight="1">
      <c r="A6" s="57" t="s">
        <v>18</v>
      </c>
      <c r="B6" s="27" t="s">
        <v>268</v>
      </c>
      <c r="C6" s="30">
        <v>480</v>
      </c>
      <c r="D6" s="57"/>
      <c r="E6" s="88" t="s">
        <v>1457</v>
      </c>
    </row>
    <row r="7" spans="1:5" s="10" customFormat="1" ht="14.25" customHeight="1">
      <c r="A7" s="55" t="s">
        <v>18</v>
      </c>
      <c r="B7" s="27" t="s">
        <v>895</v>
      </c>
      <c r="C7" s="30">
        <v>240</v>
      </c>
      <c r="D7" s="55"/>
      <c r="E7" s="88" t="s">
        <v>1452</v>
      </c>
    </row>
    <row r="8" spans="1:5" s="10" customFormat="1" ht="37.5" customHeight="1">
      <c r="A8" s="31" t="s">
        <v>1459</v>
      </c>
      <c r="B8" s="27" t="s">
        <v>1460</v>
      </c>
      <c r="C8" s="30">
        <v>540</v>
      </c>
      <c r="D8" s="69"/>
      <c r="E8" s="88" t="s">
        <v>1461</v>
      </c>
    </row>
    <row r="9" spans="1:5" s="10" customFormat="1" ht="21.75" customHeight="1">
      <c r="A9" s="53" t="s">
        <v>1455</v>
      </c>
      <c r="B9" s="27" t="s">
        <v>301</v>
      </c>
      <c r="C9" s="30">
        <v>420</v>
      </c>
      <c r="D9" s="53"/>
      <c r="E9" s="88" t="s">
        <v>1456</v>
      </c>
    </row>
    <row r="10" spans="1:5" s="10" customFormat="1" ht="21.75" customHeight="1">
      <c r="A10" s="55" t="s">
        <v>14</v>
      </c>
      <c r="B10" s="27" t="s">
        <v>1465</v>
      </c>
      <c r="C10" s="30">
        <v>420</v>
      </c>
      <c r="D10" s="55"/>
      <c r="E10" s="88" t="s">
        <v>1454</v>
      </c>
    </row>
    <row r="11" spans="1:5" s="10" customFormat="1" ht="37.5" customHeight="1">
      <c r="A11" s="31" t="s">
        <v>39</v>
      </c>
      <c r="B11" s="27" t="s">
        <v>774</v>
      </c>
      <c r="C11" s="30">
        <v>420</v>
      </c>
      <c r="D11" s="69"/>
      <c r="E11" s="88" t="s">
        <v>1454</v>
      </c>
    </row>
    <row r="12" spans="1:5" s="10" customFormat="1" ht="37.5" customHeight="1">
      <c r="A12" s="71" t="s">
        <v>36</v>
      </c>
      <c r="B12" s="28" t="s">
        <v>1453</v>
      </c>
      <c r="C12" s="7">
        <v>420</v>
      </c>
      <c r="D12" s="6"/>
      <c r="E12" s="72" t="s">
        <v>1454</v>
      </c>
    </row>
    <row r="13" spans="1:5" s="10" customFormat="1" ht="37.5" customHeight="1">
      <c r="A13" s="31" t="s">
        <v>49</v>
      </c>
      <c r="B13" s="27" t="s">
        <v>1264</v>
      </c>
      <c r="C13" s="30">
        <v>420</v>
      </c>
      <c r="D13" s="69"/>
      <c r="E13" s="88" t="s">
        <v>1454</v>
      </c>
    </row>
    <row r="14" spans="1:5" s="10" customFormat="1" ht="37.5" customHeight="1">
      <c r="A14" s="31" t="s">
        <v>26</v>
      </c>
      <c r="B14" s="27" t="s">
        <v>46</v>
      </c>
      <c r="C14" s="30">
        <v>240</v>
      </c>
      <c r="D14" s="69"/>
      <c r="E14" s="88" t="s">
        <v>1452</v>
      </c>
    </row>
    <row r="15" spans="1:5" ht="24" customHeight="1">
      <c r="A15" s="59" t="s">
        <v>191</v>
      </c>
      <c r="B15" s="60"/>
      <c r="C15" s="61"/>
      <c r="D15" s="74">
        <f>SUM(C3:C14)</f>
        <v>4680</v>
      </c>
      <c r="E15" s="75" t="s">
        <v>11</v>
      </c>
    </row>
    <row r="16" spans="1:5" s="10" customFormat="1" ht="16.5">
      <c r="A16" s="71" t="s">
        <v>0</v>
      </c>
      <c r="B16" s="6" t="s">
        <v>6</v>
      </c>
      <c r="C16" s="7" t="s">
        <v>7</v>
      </c>
      <c r="D16" s="6" t="s">
        <v>2</v>
      </c>
      <c r="E16" s="11" t="s">
        <v>3</v>
      </c>
    </row>
    <row r="17" spans="1:5" ht="21.75" customHeight="1">
      <c r="A17" s="155" t="s">
        <v>1479</v>
      </c>
      <c r="B17" s="28" t="s">
        <v>1480</v>
      </c>
      <c r="C17" s="7">
        <v>2134</v>
      </c>
      <c r="D17" s="54"/>
      <c r="E17" s="72" t="s">
        <v>1451</v>
      </c>
    </row>
    <row r="18" spans="1:5" ht="21.75" customHeight="1">
      <c r="A18" s="156" t="s">
        <v>29</v>
      </c>
      <c r="B18" s="28" t="s">
        <v>1481</v>
      </c>
      <c r="C18" s="7">
        <v>2134</v>
      </c>
      <c r="D18" s="56"/>
      <c r="E18" s="72" t="s">
        <v>1451</v>
      </c>
    </row>
    <row r="19" spans="1:5" ht="37.5" customHeight="1">
      <c r="A19" s="35" t="s">
        <v>1470</v>
      </c>
      <c r="B19" s="27" t="s">
        <v>1471</v>
      </c>
      <c r="C19" s="30">
        <v>2134</v>
      </c>
      <c r="D19" s="53"/>
      <c r="E19" s="88" t="s">
        <v>1451</v>
      </c>
    </row>
    <row r="20" spans="1:5" s="10" customFormat="1" ht="21.75" customHeight="1">
      <c r="A20" s="53" t="s">
        <v>16</v>
      </c>
      <c r="B20" s="27" t="s">
        <v>427</v>
      </c>
      <c r="C20" s="30">
        <v>2134</v>
      </c>
      <c r="D20" s="53"/>
      <c r="E20" s="88" t="s">
        <v>1451</v>
      </c>
    </row>
    <row r="21" spans="1:5" ht="21.75" customHeight="1">
      <c r="A21" s="55" t="s">
        <v>16</v>
      </c>
      <c r="B21" s="27" t="s">
        <v>1474</v>
      </c>
      <c r="C21" s="30">
        <v>2134</v>
      </c>
      <c r="D21" s="55"/>
      <c r="E21" s="88" t="s">
        <v>1451</v>
      </c>
    </row>
    <row r="22" spans="1:5" s="10" customFormat="1" ht="37.5" customHeight="1">
      <c r="A22" s="71" t="s">
        <v>41</v>
      </c>
      <c r="B22" s="28" t="s">
        <v>1466</v>
      </c>
      <c r="C22" s="7">
        <v>110</v>
      </c>
      <c r="D22" s="6"/>
      <c r="E22" s="72" t="s">
        <v>1464</v>
      </c>
    </row>
    <row r="23" spans="1:5" s="10" customFormat="1" ht="37.5" customHeight="1">
      <c r="A23" s="31" t="s">
        <v>1462</v>
      </c>
      <c r="B23" s="27" t="s">
        <v>1463</v>
      </c>
      <c r="C23" s="30">
        <v>110</v>
      </c>
      <c r="D23" s="69"/>
      <c r="E23" s="88" t="s">
        <v>1464</v>
      </c>
    </row>
    <row r="24" spans="1:5" s="10" customFormat="1" ht="37.5" customHeight="1">
      <c r="A24" s="31" t="s">
        <v>49</v>
      </c>
      <c r="B24" s="27" t="s">
        <v>1478</v>
      </c>
      <c r="C24" s="30">
        <v>2134</v>
      </c>
      <c r="D24" s="69"/>
      <c r="E24" s="88" t="s">
        <v>1451</v>
      </c>
    </row>
    <row r="25" spans="1:5" s="10" customFormat="1" ht="21.75" customHeight="1">
      <c r="A25" s="53" t="s">
        <v>1472</v>
      </c>
      <c r="B25" s="27" t="s">
        <v>1473</v>
      </c>
      <c r="C25" s="30">
        <v>2134</v>
      </c>
      <c r="D25" s="53"/>
      <c r="E25" s="88" t="s">
        <v>1451</v>
      </c>
    </row>
    <row r="26" spans="1:5" s="10" customFormat="1" ht="21.75" customHeight="1">
      <c r="A26" s="55" t="s">
        <v>34</v>
      </c>
      <c r="B26" s="28" t="s">
        <v>1450</v>
      </c>
      <c r="C26" s="7">
        <v>2134</v>
      </c>
      <c r="D26" s="55"/>
      <c r="E26" s="72" t="s">
        <v>1451</v>
      </c>
    </row>
    <row r="27" spans="1:5" ht="24" customHeight="1">
      <c r="A27" s="59" t="s">
        <v>192</v>
      </c>
      <c r="B27" s="60"/>
      <c r="C27" s="61"/>
      <c r="D27" s="51">
        <f>SUM(C17:C26)</f>
        <v>17292</v>
      </c>
      <c r="E27" s="75"/>
    </row>
    <row r="28" spans="1:5" s="10" customFormat="1" ht="16.5">
      <c r="A28" s="71" t="s">
        <v>0</v>
      </c>
      <c r="B28" s="6" t="s">
        <v>6</v>
      </c>
      <c r="C28" s="7" t="s">
        <v>7</v>
      </c>
      <c r="D28" s="6" t="s">
        <v>2</v>
      </c>
      <c r="E28" s="11" t="s">
        <v>3</v>
      </c>
    </row>
    <row r="29" spans="1:5" ht="37.5" customHeight="1">
      <c r="A29" s="71" t="s">
        <v>30</v>
      </c>
      <c r="B29" s="28" t="s">
        <v>1476</v>
      </c>
      <c r="C29" s="7">
        <v>150</v>
      </c>
      <c r="D29" s="6"/>
      <c r="E29" s="72" t="s">
        <v>1477</v>
      </c>
    </row>
    <row r="30" spans="1:5" ht="24" customHeight="1">
      <c r="A30" s="59" t="s">
        <v>1475</v>
      </c>
      <c r="B30" s="60"/>
      <c r="C30" s="61"/>
      <c r="D30" s="51">
        <f>SUM(C29:C29)</f>
        <v>150</v>
      </c>
      <c r="E30" s="75"/>
    </row>
    <row r="31" spans="1:5" ht="23.25" customHeight="1" thickBot="1">
      <c r="A31" s="59" t="s">
        <v>1</v>
      </c>
      <c r="B31" s="60"/>
      <c r="C31" s="61"/>
      <c r="D31" s="85">
        <f>D30+D27+D15</f>
        <v>22122</v>
      </c>
      <c r="E31" s="80"/>
    </row>
    <row r="32" spans="2:5" ht="17.25" thickTop="1">
      <c r="B32" s="10" t="s">
        <v>8</v>
      </c>
      <c r="D32" s="154"/>
      <c r="E32" s="81" t="s">
        <v>203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zoomScale="150" zoomScaleNormal="150" zoomScalePageLayoutView="0" workbookViewId="0" topLeftCell="A31">
      <selection activeCell="A1" sqref="A1:IV16384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49.625" style="12" customWidth="1"/>
    <col min="6" max="16384" width="9.00390625" style="13" customWidth="1"/>
  </cols>
  <sheetData>
    <row r="1" spans="1:5" s="10" customFormat="1" ht="16.5">
      <c r="A1" s="187" t="s">
        <v>1482</v>
      </c>
      <c r="B1" s="187"/>
      <c r="C1" s="187"/>
      <c r="D1" s="187"/>
      <c r="E1" s="187"/>
    </row>
    <row r="2" spans="1:5" s="10" customFormat="1" ht="16.5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24.75" customHeight="1">
      <c r="A3" s="31" t="s">
        <v>1528</v>
      </c>
      <c r="B3" s="27" t="s">
        <v>1529</v>
      </c>
      <c r="C3" s="30">
        <v>240</v>
      </c>
      <c r="D3" s="31"/>
      <c r="E3" s="88" t="s">
        <v>1530</v>
      </c>
    </row>
    <row r="4" spans="1:5" s="10" customFormat="1" ht="24.75" customHeight="1">
      <c r="A4" s="31" t="s">
        <v>1535</v>
      </c>
      <c r="B4" s="27" t="s">
        <v>1536</v>
      </c>
      <c r="C4" s="30">
        <v>180</v>
      </c>
      <c r="D4" s="31"/>
      <c r="E4" s="88" t="s">
        <v>1537</v>
      </c>
    </row>
    <row r="5" spans="1:5" s="10" customFormat="1" ht="24.75" customHeight="1">
      <c r="A5" s="31" t="s">
        <v>27</v>
      </c>
      <c r="B5" s="27" t="s">
        <v>1495</v>
      </c>
      <c r="C5" s="30">
        <v>5580</v>
      </c>
      <c r="D5" s="31"/>
      <c r="E5" s="88" t="s">
        <v>1503</v>
      </c>
    </row>
    <row r="6" spans="1:5" s="10" customFormat="1" ht="24.75" customHeight="1">
      <c r="A6" s="31" t="s">
        <v>25</v>
      </c>
      <c r="B6" s="27" t="s">
        <v>1506</v>
      </c>
      <c r="C6" s="30">
        <v>4500</v>
      </c>
      <c r="D6" s="31"/>
      <c r="E6" s="88" t="s">
        <v>1532</v>
      </c>
    </row>
    <row r="7" spans="1:5" s="10" customFormat="1" ht="24.75" customHeight="1">
      <c r="A7" s="31" t="s">
        <v>1508</v>
      </c>
      <c r="B7" s="27" t="s">
        <v>1509</v>
      </c>
      <c r="C7" s="30">
        <v>4500</v>
      </c>
      <c r="D7" s="31"/>
      <c r="E7" s="88" t="s">
        <v>1532</v>
      </c>
    </row>
    <row r="8" spans="1:5" s="10" customFormat="1" ht="24.75" customHeight="1">
      <c r="A8" s="31" t="s">
        <v>37</v>
      </c>
      <c r="B8" s="27" t="s">
        <v>1502</v>
      </c>
      <c r="C8" s="30">
        <v>4500</v>
      </c>
      <c r="D8" s="31"/>
      <c r="E8" s="88" t="s">
        <v>1532</v>
      </c>
    </row>
    <row r="9" spans="1:5" s="10" customFormat="1" ht="15.75" customHeight="1">
      <c r="A9" s="178" t="s">
        <v>39</v>
      </c>
      <c r="B9" s="27" t="s">
        <v>763</v>
      </c>
      <c r="C9" s="30">
        <v>5580</v>
      </c>
      <c r="D9" s="178"/>
      <c r="E9" s="88" t="s">
        <v>1504</v>
      </c>
    </row>
    <row r="10" spans="1:5" s="10" customFormat="1" ht="15.75" customHeight="1">
      <c r="A10" s="178"/>
      <c r="B10" s="27" t="s">
        <v>1511</v>
      </c>
      <c r="C10" s="30">
        <v>180</v>
      </c>
      <c r="D10" s="178"/>
      <c r="E10" s="88" t="s">
        <v>1512</v>
      </c>
    </row>
    <row r="11" spans="1:5" s="10" customFormat="1" ht="24.75" customHeight="1">
      <c r="A11" s="31" t="s">
        <v>35</v>
      </c>
      <c r="B11" s="27" t="s">
        <v>1493</v>
      </c>
      <c r="C11" s="30">
        <v>240</v>
      </c>
      <c r="D11" s="31"/>
      <c r="E11" s="88" t="s">
        <v>1494</v>
      </c>
    </row>
    <row r="12" spans="1:11" ht="15.75" customHeight="1">
      <c r="A12" s="174" t="s">
        <v>191</v>
      </c>
      <c r="B12" s="175"/>
      <c r="C12" s="176"/>
      <c r="D12" s="74">
        <f>SUM(C3:C11)</f>
        <v>25500</v>
      </c>
      <c r="E12" s="75" t="s">
        <v>11</v>
      </c>
      <c r="K12" s="10"/>
    </row>
    <row r="13" spans="1:5" s="10" customFormat="1" ht="16.5">
      <c r="A13" s="71" t="s">
        <v>0</v>
      </c>
      <c r="B13" s="6" t="s">
        <v>6</v>
      </c>
      <c r="C13" s="7" t="s">
        <v>7</v>
      </c>
      <c r="D13" s="6" t="s">
        <v>2</v>
      </c>
      <c r="E13" s="11" t="s">
        <v>3</v>
      </c>
    </row>
    <row r="14" spans="1:5" ht="12.75" customHeight="1">
      <c r="A14" s="231" t="s">
        <v>15</v>
      </c>
      <c r="B14" s="28" t="s">
        <v>1485</v>
      </c>
      <c r="C14" s="7">
        <v>1452</v>
      </c>
      <c r="D14" s="198"/>
      <c r="E14" s="72" t="s">
        <v>1486</v>
      </c>
    </row>
    <row r="15" spans="1:5" ht="12.75" customHeight="1">
      <c r="A15" s="231"/>
      <c r="B15" s="27" t="s">
        <v>1505</v>
      </c>
      <c r="C15" s="30">
        <v>1716</v>
      </c>
      <c r="D15" s="198"/>
      <c r="E15" s="88" t="s">
        <v>1534</v>
      </c>
    </row>
    <row r="16" spans="1:5" ht="12.75" customHeight="1">
      <c r="A16" s="231"/>
      <c r="B16" s="27" t="s">
        <v>1526</v>
      </c>
      <c r="C16" s="30">
        <v>1650</v>
      </c>
      <c r="D16" s="198"/>
      <c r="E16" s="88" t="s">
        <v>1533</v>
      </c>
    </row>
    <row r="17" spans="1:5" s="10" customFormat="1" ht="12.75" customHeight="1">
      <c r="A17" s="178" t="s">
        <v>1487</v>
      </c>
      <c r="B17" s="27" t="s">
        <v>1488</v>
      </c>
      <c r="C17" s="30">
        <v>792</v>
      </c>
      <c r="D17" s="178"/>
      <c r="E17" s="88" t="s">
        <v>1489</v>
      </c>
    </row>
    <row r="18" spans="1:5" ht="12.75" customHeight="1">
      <c r="A18" s="178"/>
      <c r="B18" s="27" t="s">
        <v>1490</v>
      </c>
      <c r="C18" s="30">
        <v>792</v>
      </c>
      <c r="D18" s="178"/>
      <c r="E18" s="88" t="s">
        <v>1491</v>
      </c>
    </row>
    <row r="19" spans="1:5" s="10" customFormat="1" ht="12.75" customHeight="1">
      <c r="A19" s="178"/>
      <c r="B19" s="27" t="s">
        <v>1496</v>
      </c>
      <c r="C19" s="30">
        <v>1650</v>
      </c>
      <c r="D19" s="178"/>
      <c r="E19" s="88" t="s">
        <v>1497</v>
      </c>
    </row>
    <row r="20" spans="1:5" s="10" customFormat="1" ht="12.75" customHeight="1">
      <c r="A20" s="178"/>
      <c r="B20" s="27" t="s">
        <v>1519</v>
      </c>
      <c r="C20" s="30">
        <v>1650</v>
      </c>
      <c r="D20" s="178"/>
      <c r="E20" s="88" t="s">
        <v>1497</v>
      </c>
    </row>
    <row r="21" spans="1:5" s="10" customFormat="1" ht="12.75" customHeight="1">
      <c r="A21" s="178"/>
      <c r="B21" s="27" t="s">
        <v>1520</v>
      </c>
      <c r="C21" s="30">
        <v>1650</v>
      </c>
      <c r="D21" s="178"/>
      <c r="E21" s="88" t="s">
        <v>1497</v>
      </c>
    </row>
    <row r="22" spans="1:5" s="10" customFormat="1" ht="12.75" customHeight="1">
      <c r="A22" s="178"/>
      <c r="B22" s="27" t="s">
        <v>1521</v>
      </c>
      <c r="C22" s="30">
        <v>1650</v>
      </c>
      <c r="D22" s="178"/>
      <c r="E22" s="88" t="s">
        <v>1497</v>
      </c>
    </row>
    <row r="23" spans="1:5" s="10" customFormat="1" ht="12.75" customHeight="1">
      <c r="A23" s="178"/>
      <c r="B23" s="27" t="s">
        <v>1522</v>
      </c>
      <c r="C23" s="30">
        <v>1650</v>
      </c>
      <c r="D23" s="178"/>
      <c r="E23" s="88" t="s">
        <v>1497</v>
      </c>
    </row>
    <row r="24" spans="1:5" s="10" customFormat="1" ht="12.75" customHeight="1">
      <c r="A24" s="178"/>
      <c r="B24" s="27" t="s">
        <v>1205</v>
      </c>
      <c r="C24" s="30">
        <v>1650</v>
      </c>
      <c r="D24" s="178"/>
      <c r="E24" s="88" t="s">
        <v>1497</v>
      </c>
    </row>
    <row r="25" spans="1:5" s="10" customFormat="1" ht="12.75" customHeight="1">
      <c r="A25" s="178"/>
      <c r="B25" s="27" t="s">
        <v>1523</v>
      </c>
      <c r="C25" s="30">
        <v>1650</v>
      </c>
      <c r="D25" s="178"/>
      <c r="E25" s="88" t="s">
        <v>1497</v>
      </c>
    </row>
    <row r="26" spans="1:5" s="10" customFormat="1" ht="12.75" customHeight="1">
      <c r="A26" s="178"/>
      <c r="B26" s="27" t="s">
        <v>1524</v>
      </c>
      <c r="C26" s="30">
        <v>1650</v>
      </c>
      <c r="D26" s="178"/>
      <c r="E26" s="88" t="s">
        <v>1497</v>
      </c>
    </row>
    <row r="27" spans="1:5" s="10" customFormat="1" ht="12.75" customHeight="1">
      <c r="A27" s="178"/>
      <c r="B27" s="27" t="s">
        <v>1525</v>
      </c>
      <c r="C27" s="30">
        <v>1650</v>
      </c>
      <c r="D27" s="178"/>
      <c r="E27" s="88" t="s">
        <v>1497</v>
      </c>
    </row>
    <row r="28" spans="1:5" s="10" customFormat="1" ht="12.75" customHeight="1">
      <c r="A28" s="178" t="s">
        <v>40</v>
      </c>
      <c r="B28" s="27" t="s">
        <v>1498</v>
      </c>
      <c r="C28" s="30">
        <v>1650</v>
      </c>
      <c r="D28" s="178"/>
      <c r="E28" s="88" t="s">
        <v>1499</v>
      </c>
    </row>
    <row r="29" spans="1:5" s="10" customFormat="1" ht="12.75" customHeight="1">
      <c r="A29" s="178"/>
      <c r="B29" s="27" t="s">
        <v>1507</v>
      </c>
      <c r="C29" s="30">
        <v>1650</v>
      </c>
      <c r="D29" s="178"/>
      <c r="E29" s="88" t="s">
        <v>1497</v>
      </c>
    </row>
    <row r="30" spans="1:5" s="10" customFormat="1" ht="12.75" customHeight="1">
      <c r="A30" s="178"/>
      <c r="B30" s="27" t="s">
        <v>1527</v>
      </c>
      <c r="C30" s="30">
        <v>1650</v>
      </c>
      <c r="D30" s="178"/>
      <c r="E30" s="88" t="s">
        <v>1497</v>
      </c>
    </row>
    <row r="31" spans="1:5" s="10" customFormat="1" ht="12.75" customHeight="1">
      <c r="A31" s="178"/>
      <c r="B31" s="27" t="s">
        <v>1513</v>
      </c>
      <c r="C31" s="30">
        <v>2134</v>
      </c>
      <c r="D31" s="178"/>
      <c r="E31" s="88" t="s">
        <v>1514</v>
      </c>
    </row>
    <row r="32" spans="1:5" s="10" customFormat="1" ht="24.75" customHeight="1">
      <c r="A32" s="71" t="s">
        <v>21</v>
      </c>
      <c r="B32" s="28" t="s">
        <v>1483</v>
      </c>
      <c r="C32" s="7">
        <v>1232</v>
      </c>
      <c r="D32" s="6"/>
      <c r="E32" s="72" t="s">
        <v>1484</v>
      </c>
    </row>
    <row r="33" spans="1:5" s="10" customFormat="1" ht="13.5" customHeight="1">
      <c r="A33" s="178" t="s">
        <v>16</v>
      </c>
      <c r="B33" s="27" t="s">
        <v>1500</v>
      </c>
      <c r="C33" s="30">
        <v>1650</v>
      </c>
      <c r="D33" s="178"/>
      <c r="E33" s="88" t="s">
        <v>1497</v>
      </c>
    </row>
    <row r="34" spans="1:5" s="10" customFormat="1" ht="13.5" customHeight="1">
      <c r="A34" s="178"/>
      <c r="B34" s="27" t="s">
        <v>1518</v>
      </c>
      <c r="C34" s="30">
        <v>1650</v>
      </c>
      <c r="D34" s="178"/>
      <c r="E34" s="88" t="s">
        <v>1497</v>
      </c>
    </row>
    <row r="35" spans="1:5" s="10" customFormat="1" ht="24.75" customHeight="1">
      <c r="A35" s="31" t="s">
        <v>17</v>
      </c>
      <c r="B35" s="27" t="s">
        <v>1516</v>
      </c>
      <c r="C35" s="30">
        <v>2134</v>
      </c>
      <c r="D35" s="31"/>
      <c r="E35" s="88" t="s">
        <v>1517</v>
      </c>
    </row>
    <row r="36" spans="1:5" s="10" customFormat="1" ht="13.5" customHeight="1">
      <c r="A36" s="178" t="s">
        <v>13</v>
      </c>
      <c r="B36" s="27" t="s">
        <v>1501</v>
      </c>
      <c r="C36" s="30">
        <v>1716</v>
      </c>
      <c r="D36" s="178" t="s">
        <v>1531</v>
      </c>
      <c r="E36" s="88" t="s">
        <v>1534</v>
      </c>
    </row>
    <row r="37" spans="1:5" s="10" customFormat="1" ht="13.5" customHeight="1">
      <c r="A37" s="178"/>
      <c r="B37" s="28" t="s">
        <v>1515</v>
      </c>
      <c r="C37" s="7">
        <v>2134</v>
      </c>
      <c r="D37" s="178"/>
      <c r="E37" s="72" t="s">
        <v>1514</v>
      </c>
    </row>
    <row r="38" spans="1:5" s="10" customFormat="1" ht="24.75" customHeight="1">
      <c r="A38" s="31" t="s">
        <v>153</v>
      </c>
      <c r="B38" s="27" t="s">
        <v>408</v>
      </c>
      <c r="C38" s="30">
        <v>1232</v>
      </c>
      <c r="D38" s="31"/>
      <c r="E38" s="88" t="s">
        <v>1484</v>
      </c>
    </row>
    <row r="39" spans="1:5" s="10" customFormat="1" ht="24.75" customHeight="1">
      <c r="A39" s="31" t="s">
        <v>49</v>
      </c>
      <c r="B39" s="27" t="s">
        <v>1264</v>
      </c>
      <c r="C39" s="30">
        <v>154</v>
      </c>
      <c r="D39" s="31"/>
      <c r="E39" s="88" t="s">
        <v>1510</v>
      </c>
    </row>
    <row r="40" spans="1:5" s="10" customFormat="1" ht="24.75" customHeight="1">
      <c r="A40" s="71" t="s">
        <v>35</v>
      </c>
      <c r="B40" s="28" t="s">
        <v>1170</v>
      </c>
      <c r="C40" s="7">
        <v>66</v>
      </c>
      <c r="D40" s="6"/>
      <c r="E40" s="72" t="s">
        <v>1492</v>
      </c>
    </row>
    <row r="41" spans="1:5" ht="15.75" customHeight="1">
      <c r="A41" s="174" t="s">
        <v>192</v>
      </c>
      <c r="B41" s="175"/>
      <c r="C41" s="176"/>
      <c r="D41" s="51">
        <f>SUM(C14:C40)</f>
        <v>40304</v>
      </c>
      <c r="E41" s="75"/>
    </row>
    <row r="42" spans="1:5" s="10" customFormat="1" ht="16.5">
      <c r="A42" s="71" t="s">
        <v>0</v>
      </c>
      <c r="B42" s="6" t="s">
        <v>6</v>
      </c>
      <c r="C42" s="7" t="s">
        <v>7</v>
      </c>
      <c r="D42" s="6" t="s">
        <v>2</v>
      </c>
      <c r="E42" s="11" t="s">
        <v>3</v>
      </c>
    </row>
    <row r="43" spans="1:5" s="10" customFormat="1" ht="24.75" customHeight="1">
      <c r="A43" s="71" t="s">
        <v>1538</v>
      </c>
      <c r="B43" s="28" t="s">
        <v>1539</v>
      </c>
      <c r="C43" s="7">
        <v>190</v>
      </c>
      <c r="D43" s="6"/>
      <c r="E43" s="72" t="s">
        <v>1540</v>
      </c>
    </row>
    <row r="44" spans="1:5" ht="15.75" customHeight="1">
      <c r="A44" s="174" t="s">
        <v>1541</v>
      </c>
      <c r="B44" s="175"/>
      <c r="C44" s="176"/>
      <c r="D44" s="51">
        <f>SUM(C43)</f>
        <v>190</v>
      </c>
      <c r="E44" s="75"/>
    </row>
    <row r="45" spans="1:5" s="10" customFormat="1" ht="16.5">
      <c r="A45" s="71" t="s">
        <v>0</v>
      </c>
      <c r="B45" s="6" t="s">
        <v>6</v>
      </c>
      <c r="C45" s="7" t="s">
        <v>7</v>
      </c>
      <c r="D45" s="6" t="s">
        <v>2</v>
      </c>
      <c r="E45" s="11" t="s">
        <v>3</v>
      </c>
    </row>
    <row r="46" spans="1:5" s="10" customFormat="1" ht="24.75" customHeight="1">
      <c r="A46" s="71" t="s">
        <v>1543</v>
      </c>
      <c r="B46" s="28" t="s">
        <v>1544</v>
      </c>
      <c r="C46" s="7">
        <v>120</v>
      </c>
      <c r="D46" s="6"/>
      <c r="E46" s="72" t="s">
        <v>1545</v>
      </c>
    </row>
    <row r="47" spans="1:5" ht="15.75" customHeight="1">
      <c r="A47" s="174" t="s">
        <v>1542</v>
      </c>
      <c r="B47" s="175"/>
      <c r="C47" s="176"/>
      <c r="D47" s="51">
        <f>SUM(C46)</f>
        <v>120</v>
      </c>
      <c r="E47" s="75"/>
    </row>
    <row r="48" spans="1:5" ht="20.25" customHeight="1" thickBot="1">
      <c r="A48" s="174" t="s">
        <v>1</v>
      </c>
      <c r="B48" s="175"/>
      <c r="C48" s="176"/>
      <c r="D48" s="85">
        <f>D41+D12+D44+D47</f>
        <v>66114</v>
      </c>
      <c r="E48" s="80"/>
    </row>
    <row r="49" spans="2:5" ht="17.25" thickTop="1">
      <c r="B49" s="10" t="s">
        <v>8</v>
      </c>
      <c r="D49" s="154"/>
      <c r="E49" s="81" t="s">
        <v>203</v>
      </c>
    </row>
  </sheetData>
  <sheetProtection/>
  <mergeCells count="18">
    <mergeCell ref="A47:C47"/>
    <mergeCell ref="A1:E1"/>
    <mergeCell ref="A12:C12"/>
    <mergeCell ref="A41:C41"/>
    <mergeCell ref="A48:C48"/>
    <mergeCell ref="A9:A10"/>
    <mergeCell ref="D9:D10"/>
    <mergeCell ref="A14:A16"/>
    <mergeCell ref="D14:D16"/>
    <mergeCell ref="A17:A27"/>
    <mergeCell ref="A44:C44"/>
    <mergeCell ref="D17:D27"/>
    <mergeCell ref="A28:A31"/>
    <mergeCell ref="D28:D31"/>
    <mergeCell ref="A33:A34"/>
    <mergeCell ref="D33:D34"/>
    <mergeCell ref="A36:A37"/>
    <mergeCell ref="D36:D37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Q573" sqref="Q573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52.25390625" style="12" customWidth="1"/>
    <col min="6" max="16384" width="9.00390625" style="13" customWidth="1"/>
  </cols>
  <sheetData>
    <row r="1" spans="1:5" s="10" customFormat="1" ht="21" customHeight="1">
      <c r="A1" s="52" t="s">
        <v>428</v>
      </c>
      <c r="B1" s="52"/>
      <c r="C1" s="52"/>
      <c r="D1" s="52"/>
      <c r="E1" s="52"/>
    </row>
    <row r="2" spans="1:12" s="10" customFormat="1" ht="21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  <c r="F2" s="10">
        <v>1000</v>
      </c>
      <c r="G2" s="10">
        <v>500</v>
      </c>
      <c r="H2" s="10">
        <v>100</v>
      </c>
      <c r="I2" s="10">
        <v>50</v>
      </c>
      <c r="J2" s="10">
        <v>10</v>
      </c>
      <c r="K2" s="10">
        <v>5</v>
      </c>
      <c r="L2" s="10">
        <v>1</v>
      </c>
    </row>
    <row r="3" spans="1:13" s="10" customFormat="1" ht="31.5" customHeight="1">
      <c r="A3" s="31" t="s">
        <v>28</v>
      </c>
      <c r="B3" s="27" t="s">
        <v>388</v>
      </c>
      <c r="C3" s="30">
        <v>300</v>
      </c>
      <c r="D3" s="27"/>
      <c r="E3" s="88" t="s">
        <v>497</v>
      </c>
      <c r="H3" s="10">
        <v>300</v>
      </c>
      <c r="M3" s="10">
        <f>SUM(F3:L3)</f>
        <v>300</v>
      </c>
    </row>
    <row r="4" spans="1:13" s="10" customFormat="1" ht="19.5" customHeight="1">
      <c r="A4" s="178" t="s">
        <v>29</v>
      </c>
      <c r="B4" s="27" t="s">
        <v>489</v>
      </c>
      <c r="C4" s="30">
        <f>8*60</f>
        <v>480</v>
      </c>
      <c r="D4" s="177"/>
      <c r="E4" s="88" t="s">
        <v>498</v>
      </c>
      <c r="H4" s="10">
        <v>400</v>
      </c>
      <c r="I4" s="10">
        <v>50</v>
      </c>
      <c r="J4" s="10">
        <v>30</v>
      </c>
      <c r="M4" s="10">
        <f aca="true" t="shared" si="0" ref="M4:M31">SUM(F4:L4)</f>
        <v>480</v>
      </c>
    </row>
    <row r="5" spans="1:13" s="10" customFormat="1" ht="19.5" customHeight="1">
      <c r="A5" s="178"/>
      <c r="B5" s="27" t="s">
        <v>472</v>
      </c>
      <c r="C5" s="30">
        <v>120</v>
      </c>
      <c r="D5" s="177"/>
      <c r="E5" s="88" t="s">
        <v>522</v>
      </c>
      <c r="H5" s="10">
        <v>100</v>
      </c>
      <c r="J5" s="10">
        <v>20</v>
      </c>
      <c r="M5" s="10">
        <f t="shared" si="0"/>
        <v>120</v>
      </c>
    </row>
    <row r="6" spans="1:13" s="10" customFormat="1" ht="19.5" customHeight="1">
      <c r="A6" s="178" t="s">
        <v>30</v>
      </c>
      <c r="B6" s="27" t="s">
        <v>421</v>
      </c>
      <c r="C6" s="30">
        <v>300</v>
      </c>
      <c r="D6" s="177"/>
      <c r="E6" s="88" t="s">
        <v>499</v>
      </c>
      <c r="H6" s="10">
        <v>300</v>
      </c>
      <c r="M6" s="10">
        <f t="shared" si="0"/>
        <v>300</v>
      </c>
    </row>
    <row r="7" spans="1:13" s="10" customFormat="1" ht="19.5" customHeight="1">
      <c r="A7" s="178"/>
      <c r="B7" s="31" t="s">
        <v>490</v>
      </c>
      <c r="C7" s="30">
        <v>240</v>
      </c>
      <c r="D7" s="177"/>
      <c r="E7" s="8" t="s">
        <v>500</v>
      </c>
      <c r="H7" s="10">
        <v>200</v>
      </c>
      <c r="J7" s="10">
        <v>40</v>
      </c>
      <c r="M7" s="10">
        <f t="shared" si="0"/>
        <v>240</v>
      </c>
    </row>
    <row r="8" spans="1:13" s="10" customFormat="1" ht="13.5" customHeight="1">
      <c r="A8" s="178" t="s">
        <v>481</v>
      </c>
      <c r="B8" s="27" t="s">
        <v>482</v>
      </c>
      <c r="C8" s="30">
        <v>240</v>
      </c>
      <c r="D8" s="177"/>
      <c r="E8" s="88" t="s">
        <v>501</v>
      </c>
      <c r="H8" s="10">
        <v>200</v>
      </c>
      <c r="J8" s="10">
        <v>40</v>
      </c>
      <c r="M8" s="10">
        <f t="shared" si="0"/>
        <v>240</v>
      </c>
    </row>
    <row r="9" spans="1:13" s="10" customFormat="1" ht="13.5" customHeight="1">
      <c r="A9" s="178"/>
      <c r="B9" s="27" t="s">
        <v>487</v>
      </c>
      <c r="C9" s="30">
        <v>180</v>
      </c>
      <c r="D9" s="177"/>
      <c r="E9" s="88" t="s">
        <v>523</v>
      </c>
      <c r="H9" s="10">
        <v>100</v>
      </c>
      <c r="I9" s="10">
        <v>50</v>
      </c>
      <c r="J9" s="10">
        <v>30</v>
      </c>
      <c r="M9" s="10">
        <f t="shared" si="0"/>
        <v>180</v>
      </c>
    </row>
    <row r="10" spans="1:13" s="10" customFormat="1" ht="13.5" customHeight="1">
      <c r="A10" s="178"/>
      <c r="B10" s="31" t="s">
        <v>445</v>
      </c>
      <c r="C10" s="30">
        <v>360</v>
      </c>
      <c r="D10" s="177"/>
      <c r="E10" s="8" t="s">
        <v>502</v>
      </c>
      <c r="H10" s="10">
        <v>300</v>
      </c>
      <c r="I10" s="10">
        <v>50</v>
      </c>
      <c r="J10" s="10">
        <v>10</v>
      </c>
      <c r="M10" s="10">
        <f t="shared" si="0"/>
        <v>360</v>
      </c>
    </row>
    <row r="11" spans="1:13" s="10" customFormat="1" ht="13.5" customHeight="1">
      <c r="A11" s="178"/>
      <c r="B11" s="27" t="s">
        <v>453</v>
      </c>
      <c r="C11" s="30">
        <v>240</v>
      </c>
      <c r="D11" s="177"/>
      <c r="E11" s="88" t="s">
        <v>520</v>
      </c>
      <c r="H11" s="10">
        <v>200</v>
      </c>
      <c r="J11" s="10">
        <v>40</v>
      </c>
      <c r="M11" s="10">
        <f t="shared" si="0"/>
        <v>240</v>
      </c>
    </row>
    <row r="12" spans="1:13" s="10" customFormat="1" ht="31.5" customHeight="1">
      <c r="A12" s="31" t="s">
        <v>57</v>
      </c>
      <c r="B12" s="27" t="s">
        <v>475</v>
      </c>
      <c r="C12" s="30">
        <v>300</v>
      </c>
      <c r="D12" s="27"/>
      <c r="E12" s="88" t="s">
        <v>503</v>
      </c>
      <c r="H12" s="10">
        <v>300</v>
      </c>
      <c r="M12" s="10">
        <f t="shared" si="0"/>
        <v>300</v>
      </c>
    </row>
    <row r="13" spans="1:13" s="10" customFormat="1" ht="31.5" customHeight="1">
      <c r="A13" s="31" t="s">
        <v>495</v>
      </c>
      <c r="B13" s="27" t="s">
        <v>496</v>
      </c>
      <c r="C13" s="30">
        <v>240</v>
      </c>
      <c r="D13" s="27"/>
      <c r="E13" s="88" t="s">
        <v>504</v>
      </c>
      <c r="H13" s="10">
        <v>200</v>
      </c>
      <c r="J13" s="10">
        <v>40</v>
      </c>
      <c r="M13" s="10">
        <f t="shared" si="0"/>
        <v>240</v>
      </c>
    </row>
    <row r="14" spans="1:13" s="10" customFormat="1" ht="19.5" customHeight="1">
      <c r="A14" s="178" t="s">
        <v>23</v>
      </c>
      <c r="B14" s="27" t="s">
        <v>478</v>
      </c>
      <c r="C14" s="30">
        <v>60</v>
      </c>
      <c r="D14" s="177"/>
      <c r="E14" s="88" t="s">
        <v>479</v>
      </c>
      <c r="I14" s="10">
        <v>50</v>
      </c>
      <c r="J14" s="10">
        <v>10</v>
      </c>
      <c r="M14" s="10">
        <f t="shared" si="0"/>
        <v>60</v>
      </c>
    </row>
    <row r="15" spans="1:13" s="10" customFormat="1" ht="19.5" customHeight="1">
      <c r="A15" s="178"/>
      <c r="B15" s="27" t="s">
        <v>480</v>
      </c>
      <c r="C15" s="30">
        <v>180</v>
      </c>
      <c r="D15" s="177"/>
      <c r="E15" s="88" t="s">
        <v>521</v>
      </c>
      <c r="H15" s="10">
        <v>100</v>
      </c>
      <c r="I15" s="10">
        <v>50</v>
      </c>
      <c r="J15" s="10">
        <v>30</v>
      </c>
      <c r="M15" s="10">
        <f t="shared" si="0"/>
        <v>180</v>
      </c>
    </row>
    <row r="16" spans="1:13" s="10" customFormat="1" ht="31.5" customHeight="1">
      <c r="A16" s="31" t="s">
        <v>483</v>
      </c>
      <c r="B16" s="27" t="s">
        <v>484</v>
      </c>
      <c r="C16" s="30">
        <v>300</v>
      </c>
      <c r="D16" s="27"/>
      <c r="E16" s="88" t="s">
        <v>505</v>
      </c>
      <c r="H16" s="10">
        <v>300</v>
      </c>
      <c r="M16" s="10">
        <f t="shared" si="0"/>
        <v>300</v>
      </c>
    </row>
    <row r="17" spans="1:13" s="10" customFormat="1" ht="31.5" customHeight="1">
      <c r="A17" s="31" t="s">
        <v>37</v>
      </c>
      <c r="B17" s="27" t="s">
        <v>493</v>
      </c>
      <c r="C17" s="30">
        <v>240</v>
      </c>
      <c r="D17" s="27"/>
      <c r="E17" s="88" t="s">
        <v>506</v>
      </c>
      <c r="H17" s="10">
        <v>200</v>
      </c>
      <c r="J17" s="10">
        <v>40</v>
      </c>
      <c r="M17" s="10">
        <f t="shared" si="0"/>
        <v>240</v>
      </c>
    </row>
    <row r="18" spans="1:13" s="10" customFormat="1" ht="19.5" customHeight="1">
      <c r="A18" s="178" t="s">
        <v>39</v>
      </c>
      <c r="B18" s="27" t="s">
        <v>148</v>
      </c>
      <c r="C18" s="30">
        <v>360</v>
      </c>
      <c r="D18" s="177"/>
      <c r="E18" s="88" t="s">
        <v>507</v>
      </c>
      <c r="H18" s="10">
        <v>300</v>
      </c>
      <c r="I18" s="10">
        <v>50</v>
      </c>
      <c r="J18" s="10">
        <v>10</v>
      </c>
      <c r="M18" s="10">
        <f t="shared" si="0"/>
        <v>360</v>
      </c>
    </row>
    <row r="19" spans="1:13" s="10" customFormat="1" ht="19.5" customHeight="1">
      <c r="A19" s="178"/>
      <c r="B19" s="27" t="s">
        <v>450</v>
      </c>
      <c r="C19" s="30">
        <v>480</v>
      </c>
      <c r="D19" s="177"/>
      <c r="E19" s="88" t="s">
        <v>508</v>
      </c>
      <c r="H19" s="10">
        <v>400</v>
      </c>
      <c r="I19" s="10">
        <v>50</v>
      </c>
      <c r="J19" s="10">
        <v>30</v>
      </c>
      <c r="M19" s="10">
        <f t="shared" si="0"/>
        <v>480</v>
      </c>
    </row>
    <row r="20" spans="1:13" s="10" customFormat="1" ht="19.5" customHeight="1">
      <c r="A20" s="178" t="s">
        <v>36</v>
      </c>
      <c r="B20" s="31" t="s">
        <v>467</v>
      </c>
      <c r="C20" s="30">
        <v>240</v>
      </c>
      <c r="D20" s="178"/>
      <c r="E20" s="8" t="s">
        <v>509</v>
      </c>
      <c r="H20" s="10">
        <v>200</v>
      </c>
      <c r="J20" s="10">
        <v>40</v>
      </c>
      <c r="M20" s="10">
        <f t="shared" si="0"/>
        <v>240</v>
      </c>
    </row>
    <row r="21" spans="1:13" s="10" customFormat="1" ht="19.5" customHeight="1">
      <c r="A21" s="178"/>
      <c r="B21" s="31" t="s">
        <v>492</v>
      </c>
      <c r="C21" s="30">
        <v>240</v>
      </c>
      <c r="D21" s="178"/>
      <c r="E21" s="8" t="s">
        <v>510</v>
      </c>
      <c r="H21" s="10">
        <v>200</v>
      </c>
      <c r="J21" s="10">
        <v>40</v>
      </c>
      <c r="M21" s="10">
        <f t="shared" si="0"/>
        <v>240</v>
      </c>
    </row>
    <row r="22" spans="1:13" s="10" customFormat="1" ht="31.5" customHeight="1">
      <c r="A22" s="31" t="s">
        <v>49</v>
      </c>
      <c r="B22" s="31" t="s">
        <v>189</v>
      </c>
      <c r="C22" s="30">
        <v>600</v>
      </c>
      <c r="D22" s="31"/>
      <c r="E22" s="8" t="s">
        <v>511</v>
      </c>
      <c r="G22" s="10">
        <v>500</v>
      </c>
      <c r="H22" s="10">
        <v>100</v>
      </c>
      <c r="M22" s="10">
        <f t="shared" si="0"/>
        <v>600</v>
      </c>
    </row>
    <row r="23" spans="1:13" s="10" customFormat="1" ht="13.5" customHeight="1">
      <c r="A23" s="178" t="s">
        <v>34</v>
      </c>
      <c r="B23" s="27" t="s">
        <v>432</v>
      </c>
      <c r="C23" s="30">
        <f>7*60</f>
        <v>420</v>
      </c>
      <c r="D23" s="177"/>
      <c r="E23" s="88" t="s">
        <v>513</v>
      </c>
      <c r="H23" s="10">
        <v>400</v>
      </c>
      <c r="J23" s="10">
        <v>20</v>
      </c>
      <c r="M23" s="10">
        <f t="shared" si="0"/>
        <v>420</v>
      </c>
    </row>
    <row r="24" spans="1:13" s="10" customFormat="1" ht="13.5" customHeight="1">
      <c r="A24" s="178"/>
      <c r="B24" s="31" t="s">
        <v>434</v>
      </c>
      <c r="C24" s="30">
        <f>60*5</f>
        <v>300</v>
      </c>
      <c r="D24" s="177"/>
      <c r="E24" s="8" t="s">
        <v>512</v>
      </c>
      <c r="H24" s="10">
        <v>300</v>
      </c>
      <c r="M24" s="10">
        <f t="shared" si="0"/>
        <v>300</v>
      </c>
    </row>
    <row r="25" spans="1:13" s="10" customFormat="1" ht="13.5" customHeight="1">
      <c r="A25" s="178"/>
      <c r="B25" s="27" t="s">
        <v>465</v>
      </c>
      <c r="C25" s="30">
        <f>60*7</f>
        <v>420</v>
      </c>
      <c r="D25" s="177"/>
      <c r="E25" s="88" t="s">
        <v>514</v>
      </c>
      <c r="H25" s="10">
        <v>400</v>
      </c>
      <c r="J25" s="10">
        <v>20</v>
      </c>
      <c r="M25" s="10">
        <f t="shared" si="0"/>
        <v>420</v>
      </c>
    </row>
    <row r="26" spans="1:13" s="10" customFormat="1" ht="19.5" customHeight="1">
      <c r="A26" s="178" t="s">
        <v>451</v>
      </c>
      <c r="B26" s="31" t="s">
        <v>452</v>
      </c>
      <c r="C26" s="30">
        <v>120</v>
      </c>
      <c r="D26" s="177"/>
      <c r="E26" s="8" t="s">
        <v>515</v>
      </c>
      <c r="H26" s="10">
        <v>100</v>
      </c>
      <c r="J26" s="10">
        <v>20</v>
      </c>
      <c r="M26" s="10">
        <f t="shared" si="0"/>
        <v>120</v>
      </c>
    </row>
    <row r="27" spans="1:13" s="10" customFormat="1" ht="19.5" customHeight="1">
      <c r="A27" s="178"/>
      <c r="B27" s="31" t="s">
        <v>444</v>
      </c>
      <c r="C27" s="30">
        <f>9*60</f>
        <v>540</v>
      </c>
      <c r="D27" s="177"/>
      <c r="E27" s="8" t="s">
        <v>516</v>
      </c>
      <c r="G27" s="10">
        <v>500</v>
      </c>
      <c r="J27" s="10">
        <v>40</v>
      </c>
      <c r="M27" s="10">
        <f t="shared" si="0"/>
        <v>540</v>
      </c>
    </row>
    <row r="28" spans="1:13" ht="21" customHeight="1">
      <c r="A28" s="190" t="s">
        <v>191</v>
      </c>
      <c r="B28" s="190"/>
      <c r="C28" s="190"/>
      <c r="D28" s="51">
        <f>SUM(C3:C27)</f>
        <v>7500</v>
      </c>
      <c r="E28" s="75" t="s">
        <v>11</v>
      </c>
      <c r="M28" s="10">
        <f t="shared" si="0"/>
        <v>0</v>
      </c>
    </row>
    <row r="29" spans="1:13" ht="18.75" customHeight="1">
      <c r="A29" s="101" t="s">
        <v>0</v>
      </c>
      <c r="B29" s="50" t="s">
        <v>6</v>
      </c>
      <c r="C29" s="99" t="s">
        <v>7</v>
      </c>
      <c r="D29" s="50" t="s">
        <v>2</v>
      </c>
      <c r="E29" s="102" t="s">
        <v>3</v>
      </c>
      <c r="M29" s="10">
        <f t="shared" si="0"/>
        <v>0</v>
      </c>
    </row>
    <row r="30" spans="1:13" ht="13.5" customHeight="1">
      <c r="A30" s="178" t="s">
        <v>28</v>
      </c>
      <c r="B30" s="31" t="s">
        <v>429</v>
      </c>
      <c r="C30" s="30">
        <f>42*20</f>
        <v>840</v>
      </c>
      <c r="D30" s="178"/>
      <c r="E30" s="8" t="s">
        <v>430</v>
      </c>
      <c r="G30" s="13">
        <v>500</v>
      </c>
      <c r="H30" s="13">
        <v>300</v>
      </c>
      <c r="J30" s="13">
        <v>40</v>
      </c>
      <c r="M30" s="10">
        <f t="shared" si="0"/>
        <v>840</v>
      </c>
    </row>
    <row r="31" spans="1:13" s="10" customFormat="1" ht="13.5" customHeight="1">
      <c r="A31" s="178"/>
      <c r="B31" s="31" t="s">
        <v>486</v>
      </c>
      <c r="C31" s="30">
        <v>1220</v>
      </c>
      <c r="D31" s="178"/>
      <c r="E31" s="8" t="s">
        <v>517</v>
      </c>
      <c r="F31" s="10">
        <v>1000</v>
      </c>
      <c r="H31" s="10">
        <v>200</v>
      </c>
      <c r="J31" s="10">
        <v>20</v>
      </c>
      <c r="M31" s="10">
        <f t="shared" si="0"/>
        <v>1220</v>
      </c>
    </row>
    <row r="32" spans="1:13" s="10" customFormat="1" ht="13.5" customHeight="1">
      <c r="A32" s="178"/>
      <c r="B32" s="27" t="s">
        <v>388</v>
      </c>
      <c r="C32" s="30">
        <v>100</v>
      </c>
      <c r="D32" s="178"/>
      <c r="E32" s="88" t="s">
        <v>460</v>
      </c>
      <c r="H32" s="10">
        <v>100</v>
      </c>
      <c r="M32" s="10">
        <f aca="true" t="shared" si="1" ref="M32:M71">SUM(F32:L32)</f>
        <v>100</v>
      </c>
    </row>
    <row r="33" spans="1:13" s="10" customFormat="1" ht="19.5" customHeight="1">
      <c r="A33" s="178" t="s">
        <v>469</v>
      </c>
      <c r="B33" s="27" t="s">
        <v>470</v>
      </c>
      <c r="C33" s="30">
        <f>61*20</f>
        <v>1220</v>
      </c>
      <c r="D33" s="177"/>
      <c r="E33" s="88" t="s">
        <v>518</v>
      </c>
      <c r="F33" s="10">
        <v>1000</v>
      </c>
      <c r="H33" s="10">
        <v>200</v>
      </c>
      <c r="J33" s="10">
        <v>20</v>
      </c>
      <c r="M33" s="10">
        <f t="shared" si="1"/>
        <v>1220</v>
      </c>
    </row>
    <row r="34" spans="1:13" s="10" customFormat="1" ht="19.5" customHeight="1">
      <c r="A34" s="178"/>
      <c r="B34" s="31" t="s">
        <v>431</v>
      </c>
      <c r="C34" s="30">
        <v>840</v>
      </c>
      <c r="D34" s="177"/>
      <c r="E34" s="8" t="s">
        <v>430</v>
      </c>
      <c r="G34" s="10">
        <v>500</v>
      </c>
      <c r="H34" s="10">
        <v>300</v>
      </c>
      <c r="J34" s="10">
        <v>40</v>
      </c>
      <c r="M34" s="10">
        <f t="shared" si="1"/>
        <v>840</v>
      </c>
    </row>
    <row r="35" spans="1:13" s="10" customFormat="1" ht="31.5" customHeight="1">
      <c r="A35" s="31" t="s">
        <v>471</v>
      </c>
      <c r="B35" s="31" t="s">
        <v>170</v>
      </c>
      <c r="C35" s="30">
        <v>1220</v>
      </c>
      <c r="D35" s="31"/>
      <c r="E35" s="8" t="s">
        <v>518</v>
      </c>
      <c r="F35" s="10">
        <v>1000</v>
      </c>
      <c r="H35" s="10">
        <v>200</v>
      </c>
      <c r="J35" s="10">
        <v>20</v>
      </c>
      <c r="M35" s="10">
        <f t="shared" si="1"/>
        <v>1220</v>
      </c>
    </row>
    <row r="36" spans="1:13" s="10" customFormat="1" ht="31.5" customHeight="1">
      <c r="A36" s="31" t="s">
        <v>30</v>
      </c>
      <c r="B36" s="31" t="s">
        <v>490</v>
      </c>
      <c r="C36" s="30">
        <v>80</v>
      </c>
      <c r="D36" s="27"/>
      <c r="E36" s="8" t="s">
        <v>491</v>
      </c>
      <c r="I36" s="10">
        <v>50</v>
      </c>
      <c r="J36" s="10">
        <v>30</v>
      </c>
      <c r="M36" s="10">
        <f t="shared" si="1"/>
        <v>80</v>
      </c>
    </row>
    <row r="37" spans="1:13" s="10" customFormat="1" ht="13.5" customHeight="1">
      <c r="A37" s="178" t="s">
        <v>40</v>
      </c>
      <c r="B37" s="27" t="s">
        <v>487</v>
      </c>
      <c r="C37" s="30">
        <v>60</v>
      </c>
      <c r="D37" s="177"/>
      <c r="E37" s="88" t="s">
        <v>524</v>
      </c>
      <c r="I37" s="10">
        <v>50</v>
      </c>
      <c r="J37" s="10">
        <v>10</v>
      </c>
      <c r="M37" s="10">
        <f t="shared" si="1"/>
        <v>60</v>
      </c>
    </row>
    <row r="38" spans="1:13" s="10" customFormat="1" ht="13.5" customHeight="1">
      <c r="A38" s="178"/>
      <c r="B38" s="31" t="s">
        <v>445</v>
      </c>
      <c r="C38" s="30">
        <v>120</v>
      </c>
      <c r="D38" s="177"/>
      <c r="E38" s="8" t="s">
        <v>446</v>
      </c>
      <c r="G38" s="10">
        <v>100</v>
      </c>
      <c r="J38" s="10">
        <v>20</v>
      </c>
      <c r="M38" s="10">
        <f t="shared" si="1"/>
        <v>120</v>
      </c>
    </row>
    <row r="39" spans="1:13" s="10" customFormat="1" ht="13.5" customHeight="1">
      <c r="A39" s="178"/>
      <c r="B39" s="27" t="s">
        <v>453</v>
      </c>
      <c r="C39" s="30">
        <v>80</v>
      </c>
      <c r="D39" s="177"/>
      <c r="E39" s="88" t="s">
        <v>525</v>
      </c>
      <c r="I39" s="10">
        <v>50</v>
      </c>
      <c r="J39" s="10">
        <v>30</v>
      </c>
      <c r="M39" s="10">
        <f>SUM(F39:L39)</f>
        <v>80</v>
      </c>
    </row>
    <row r="40" spans="1:13" ht="31.5" customHeight="1">
      <c r="A40" s="31" t="s">
        <v>495</v>
      </c>
      <c r="B40" s="27" t="s">
        <v>496</v>
      </c>
      <c r="C40" s="30">
        <v>80</v>
      </c>
      <c r="D40" s="27"/>
      <c r="E40" s="88" t="s">
        <v>494</v>
      </c>
      <c r="I40" s="13">
        <v>50</v>
      </c>
      <c r="J40" s="13">
        <v>30</v>
      </c>
      <c r="M40" s="10">
        <f t="shared" si="1"/>
        <v>80</v>
      </c>
    </row>
    <row r="41" spans="1:13" s="10" customFormat="1" ht="31.5" customHeight="1">
      <c r="A41" s="31" t="s">
        <v>36</v>
      </c>
      <c r="B41" s="31" t="s">
        <v>467</v>
      </c>
      <c r="C41" s="30">
        <v>80</v>
      </c>
      <c r="D41" s="31"/>
      <c r="E41" s="8" t="s">
        <v>468</v>
      </c>
      <c r="I41" s="10">
        <v>50</v>
      </c>
      <c r="J41" s="10">
        <v>30</v>
      </c>
      <c r="M41" s="10">
        <f t="shared" si="1"/>
        <v>80</v>
      </c>
    </row>
    <row r="42" spans="1:13" s="10" customFormat="1" ht="13.5" customHeight="1">
      <c r="A42" s="178" t="s">
        <v>34</v>
      </c>
      <c r="B42" s="27" t="s">
        <v>432</v>
      </c>
      <c r="C42" s="30">
        <f>7*20</f>
        <v>140</v>
      </c>
      <c r="D42" s="177"/>
      <c r="E42" s="88" t="s">
        <v>433</v>
      </c>
      <c r="H42" s="10">
        <v>100</v>
      </c>
      <c r="J42" s="10">
        <v>40</v>
      </c>
      <c r="M42" s="10">
        <f t="shared" si="1"/>
        <v>140</v>
      </c>
    </row>
    <row r="43" spans="1:13" s="10" customFormat="1" ht="13.5" customHeight="1">
      <c r="A43" s="178"/>
      <c r="B43" s="31" t="s">
        <v>434</v>
      </c>
      <c r="C43" s="30">
        <f>20*5</f>
        <v>100</v>
      </c>
      <c r="D43" s="177"/>
      <c r="E43" s="8" t="s">
        <v>435</v>
      </c>
      <c r="H43" s="10">
        <v>100</v>
      </c>
      <c r="M43" s="10">
        <f t="shared" si="1"/>
        <v>100</v>
      </c>
    </row>
    <row r="44" spans="1:13" s="10" customFormat="1" ht="13.5" customHeight="1">
      <c r="A44" s="178"/>
      <c r="B44" s="27" t="s">
        <v>465</v>
      </c>
      <c r="C44" s="30">
        <f>20*7</f>
        <v>140</v>
      </c>
      <c r="D44" s="177"/>
      <c r="E44" s="88" t="s">
        <v>466</v>
      </c>
      <c r="H44" s="10">
        <v>100</v>
      </c>
      <c r="J44" s="10">
        <v>40</v>
      </c>
      <c r="M44" s="10">
        <f t="shared" si="1"/>
        <v>140</v>
      </c>
    </row>
    <row r="45" spans="1:13" ht="21" customHeight="1">
      <c r="A45" s="190" t="s">
        <v>192</v>
      </c>
      <c r="B45" s="190"/>
      <c r="C45" s="190"/>
      <c r="D45" s="51">
        <f>SUM(C30:C44)</f>
        <v>6320</v>
      </c>
      <c r="E45" s="75"/>
      <c r="M45" s="10">
        <f t="shared" si="1"/>
        <v>0</v>
      </c>
    </row>
    <row r="46" spans="1:13" ht="17.25" customHeight="1">
      <c r="A46" s="71" t="s">
        <v>0</v>
      </c>
      <c r="B46" s="6" t="s">
        <v>6</v>
      </c>
      <c r="C46" s="7" t="s">
        <v>7</v>
      </c>
      <c r="D46" s="6" t="s">
        <v>2</v>
      </c>
      <c r="E46" s="11" t="s">
        <v>3</v>
      </c>
      <c r="M46" s="10">
        <f>SUM(F46:L46)</f>
        <v>0</v>
      </c>
    </row>
    <row r="47" spans="1:13" ht="31.5" customHeight="1">
      <c r="A47" s="35" t="s">
        <v>40</v>
      </c>
      <c r="B47" s="27" t="s">
        <v>453</v>
      </c>
      <c r="C47" s="30">
        <f>4*50</f>
        <v>200</v>
      </c>
      <c r="D47" s="98"/>
      <c r="E47" s="88" t="s">
        <v>526</v>
      </c>
      <c r="H47" s="13">
        <v>200</v>
      </c>
      <c r="M47" s="10">
        <f t="shared" si="1"/>
        <v>200</v>
      </c>
    </row>
    <row r="48" spans="1:13" s="10" customFormat="1" ht="31.5" customHeight="1">
      <c r="A48" s="35" t="s">
        <v>25</v>
      </c>
      <c r="B48" s="23" t="s">
        <v>442</v>
      </c>
      <c r="C48" s="30">
        <v>770</v>
      </c>
      <c r="D48" s="50"/>
      <c r="E48" s="8" t="s">
        <v>443</v>
      </c>
      <c r="G48" s="10">
        <v>500</v>
      </c>
      <c r="H48" s="10">
        <v>200</v>
      </c>
      <c r="I48" s="10">
        <v>50</v>
      </c>
      <c r="J48" s="10">
        <v>20</v>
      </c>
      <c r="M48" s="10">
        <f>SUM(F48:L48)</f>
        <v>770</v>
      </c>
    </row>
    <row r="49" spans="1:13" ht="23.25" customHeight="1">
      <c r="A49" s="174" t="s">
        <v>193</v>
      </c>
      <c r="B49" s="175"/>
      <c r="C49" s="176"/>
      <c r="D49" s="51">
        <f>SUM(C47:C48)</f>
        <v>970</v>
      </c>
      <c r="E49" s="75"/>
      <c r="M49" s="10">
        <f t="shared" si="1"/>
        <v>0</v>
      </c>
    </row>
    <row r="50" spans="1:13" ht="17.25" customHeight="1">
      <c r="A50" s="71" t="s">
        <v>0</v>
      </c>
      <c r="B50" s="6" t="s">
        <v>6</v>
      </c>
      <c r="C50" s="7" t="s">
        <v>7</v>
      </c>
      <c r="D50" s="6" t="s">
        <v>2</v>
      </c>
      <c r="E50" s="11" t="s">
        <v>3</v>
      </c>
      <c r="M50" s="10">
        <f t="shared" si="1"/>
        <v>0</v>
      </c>
    </row>
    <row r="51" spans="1:13" ht="31.5" customHeight="1">
      <c r="A51" s="31" t="s">
        <v>29</v>
      </c>
      <c r="B51" s="23" t="s">
        <v>473</v>
      </c>
      <c r="C51" s="30">
        <f>160+400</f>
        <v>560</v>
      </c>
      <c r="D51" s="6"/>
      <c r="E51" s="8" t="s">
        <v>474</v>
      </c>
      <c r="G51" s="13">
        <v>500</v>
      </c>
      <c r="I51" s="13">
        <v>50</v>
      </c>
      <c r="J51" s="13">
        <v>10</v>
      </c>
      <c r="M51" s="10">
        <f t="shared" si="1"/>
        <v>560</v>
      </c>
    </row>
    <row r="52" spans="1:13" s="10" customFormat="1" ht="31.5" customHeight="1">
      <c r="A52" s="47" t="s">
        <v>40</v>
      </c>
      <c r="B52" s="27" t="s">
        <v>487</v>
      </c>
      <c r="C52" s="30">
        <f>100+160+180</f>
        <v>440</v>
      </c>
      <c r="D52" s="97"/>
      <c r="E52" s="88" t="s">
        <v>488</v>
      </c>
      <c r="H52" s="10">
        <v>400</v>
      </c>
      <c r="J52" s="10">
        <v>40</v>
      </c>
      <c r="M52" s="10">
        <f t="shared" si="1"/>
        <v>440</v>
      </c>
    </row>
    <row r="53" spans="1:13" s="10" customFormat="1" ht="31.5" customHeight="1">
      <c r="A53" s="83" t="s">
        <v>476</v>
      </c>
      <c r="B53" s="23" t="s">
        <v>475</v>
      </c>
      <c r="C53" s="30">
        <v>170</v>
      </c>
      <c r="D53" s="21"/>
      <c r="E53" s="42" t="s">
        <v>477</v>
      </c>
      <c r="H53" s="10">
        <v>100</v>
      </c>
      <c r="I53" s="10">
        <v>50</v>
      </c>
      <c r="J53" s="10">
        <v>20</v>
      </c>
      <c r="M53" s="10">
        <f t="shared" si="1"/>
        <v>170</v>
      </c>
    </row>
    <row r="54" spans="1:13" s="10" customFormat="1" ht="31.5" customHeight="1">
      <c r="A54" s="47" t="s">
        <v>483</v>
      </c>
      <c r="B54" s="27" t="s">
        <v>484</v>
      </c>
      <c r="C54" s="30">
        <v>160</v>
      </c>
      <c r="D54" s="97"/>
      <c r="E54" s="88" t="s">
        <v>485</v>
      </c>
      <c r="H54" s="10">
        <v>100</v>
      </c>
      <c r="I54" s="10">
        <v>50</v>
      </c>
      <c r="J54" s="10">
        <v>10</v>
      </c>
      <c r="M54" s="10">
        <f>SUM(F54:L54)</f>
        <v>160</v>
      </c>
    </row>
    <row r="55" spans="1:13" s="10" customFormat="1" ht="21" customHeight="1">
      <c r="A55" s="182" t="s">
        <v>439</v>
      </c>
      <c r="B55" s="23" t="s">
        <v>440</v>
      </c>
      <c r="C55" s="30">
        <v>1067</v>
      </c>
      <c r="D55" s="179"/>
      <c r="E55" s="42" t="s">
        <v>441</v>
      </c>
      <c r="F55" s="10">
        <v>1000</v>
      </c>
      <c r="I55" s="10">
        <v>50</v>
      </c>
      <c r="J55" s="10">
        <v>10</v>
      </c>
      <c r="K55" s="10">
        <v>5</v>
      </c>
      <c r="L55" s="10">
        <v>2</v>
      </c>
      <c r="M55" s="10">
        <f>SUM(F55:L55)</f>
        <v>1067</v>
      </c>
    </row>
    <row r="56" spans="1:13" s="10" customFormat="1" ht="21" customHeight="1">
      <c r="A56" s="183"/>
      <c r="B56" s="23" t="s">
        <v>112</v>
      </c>
      <c r="C56" s="30">
        <v>1067</v>
      </c>
      <c r="D56" s="181"/>
      <c r="E56" s="8" t="s">
        <v>438</v>
      </c>
      <c r="F56" s="10">
        <v>1000</v>
      </c>
      <c r="I56" s="10">
        <v>50</v>
      </c>
      <c r="J56" s="10">
        <v>10</v>
      </c>
      <c r="K56" s="10">
        <v>5</v>
      </c>
      <c r="L56" s="10">
        <v>2</v>
      </c>
      <c r="M56" s="10">
        <f t="shared" si="1"/>
        <v>1067</v>
      </c>
    </row>
    <row r="57" spans="1:13" ht="23.25" customHeight="1">
      <c r="A57" s="174" t="s">
        <v>198</v>
      </c>
      <c r="B57" s="175"/>
      <c r="C57" s="176"/>
      <c r="D57" s="51">
        <f>SUM(C51:C56)</f>
        <v>3464</v>
      </c>
      <c r="E57" s="75"/>
      <c r="M57" s="10">
        <f t="shared" si="1"/>
        <v>0</v>
      </c>
    </row>
    <row r="58" spans="1:13" ht="17.25" customHeight="1">
      <c r="A58" s="71" t="s">
        <v>0</v>
      </c>
      <c r="B58" s="6" t="s">
        <v>6</v>
      </c>
      <c r="C58" s="90" t="s">
        <v>7</v>
      </c>
      <c r="D58" s="6" t="s">
        <v>2</v>
      </c>
      <c r="E58" s="11" t="s">
        <v>3</v>
      </c>
      <c r="M58" s="10">
        <f aca="true" t="shared" si="2" ref="M58:M63">SUM(F58:L58)</f>
        <v>0</v>
      </c>
    </row>
    <row r="59" spans="1:13" ht="34.5" customHeight="1">
      <c r="A59" s="31" t="s">
        <v>23</v>
      </c>
      <c r="B59" s="23" t="s">
        <v>458</v>
      </c>
      <c r="C59" s="46">
        <v>200</v>
      </c>
      <c r="D59" s="9"/>
      <c r="E59" s="8" t="s">
        <v>459</v>
      </c>
      <c r="H59" s="13">
        <v>200</v>
      </c>
      <c r="M59" s="10">
        <f t="shared" si="2"/>
        <v>200</v>
      </c>
    </row>
    <row r="60" spans="1:13" ht="23.25" customHeight="1">
      <c r="A60" s="174" t="s">
        <v>457</v>
      </c>
      <c r="B60" s="175"/>
      <c r="C60" s="176"/>
      <c r="D60" s="51">
        <f>SUM(C59:C59)</f>
        <v>200</v>
      </c>
      <c r="E60" s="75"/>
      <c r="M60" s="10">
        <f t="shared" si="2"/>
        <v>0</v>
      </c>
    </row>
    <row r="61" spans="1:13" ht="17.25" customHeight="1">
      <c r="A61" s="71" t="s">
        <v>0</v>
      </c>
      <c r="B61" s="6" t="s">
        <v>6</v>
      </c>
      <c r="C61" s="90" t="s">
        <v>7</v>
      </c>
      <c r="D61" s="6" t="s">
        <v>2</v>
      </c>
      <c r="E61" s="11" t="s">
        <v>3</v>
      </c>
      <c r="M61" s="10">
        <f t="shared" si="2"/>
        <v>0</v>
      </c>
    </row>
    <row r="62" spans="1:13" ht="34.5" customHeight="1">
      <c r="A62" s="31" t="s">
        <v>462</v>
      </c>
      <c r="B62" s="23" t="s">
        <v>463</v>
      </c>
      <c r="C62" s="46">
        <v>170</v>
      </c>
      <c r="D62" s="9"/>
      <c r="E62" s="100" t="s">
        <v>464</v>
      </c>
      <c r="H62" s="13">
        <v>100</v>
      </c>
      <c r="I62" s="13">
        <v>50</v>
      </c>
      <c r="J62" s="13">
        <v>20</v>
      </c>
      <c r="M62" s="10">
        <f t="shared" si="2"/>
        <v>170</v>
      </c>
    </row>
    <row r="63" spans="1:13" ht="23.25" customHeight="1">
      <c r="A63" s="174" t="s">
        <v>461</v>
      </c>
      <c r="B63" s="175"/>
      <c r="C63" s="176"/>
      <c r="D63" s="51">
        <f>SUM(C62:C62)</f>
        <v>170</v>
      </c>
      <c r="E63" s="75"/>
      <c r="M63" s="10">
        <f t="shared" si="2"/>
        <v>0</v>
      </c>
    </row>
    <row r="64" spans="1:13" ht="17.25" customHeight="1">
      <c r="A64" s="71" t="s">
        <v>0</v>
      </c>
      <c r="B64" s="6" t="s">
        <v>6</v>
      </c>
      <c r="C64" s="7" t="s">
        <v>7</v>
      </c>
      <c r="D64" s="6" t="s">
        <v>2</v>
      </c>
      <c r="E64" s="11" t="s">
        <v>3</v>
      </c>
      <c r="M64" s="10">
        <f>SUM(F64:L64)</f>
        <v>0</v>
      </c>
    </row>
    <row r="65" spans="1:13" ht="34.5" customHeight="1">
      <c r="A65" s="31" t="s">
        <v>37</v>
      </c>
      <c r="B65" s="23" t="s">
        <v>437</v>
      </c>
      <c r="C65" s="30">
        <v>2050</v>
      </c>
      <c r="D65" s="6"/>
      <c r="E65" s="100" t="s">
        <v>449</v>
      </c>
      <c r="F65" s="13">
        <v>2000</v>
      </c>
      <c r="I65" s="13">
        <v>50</v>
      </c>
      <c r="M65" s="10">
        <f>SUM(F65:L65)</f>
        <v>2050</v>
      </c>
    </row>
    <row r="66" spans="1:13" s="10" customFormat="1" ht="34.5" customHeight="1">
      <c r="A66" s="47" t="s">
        <v>39</v>
      </c>
      <c r="B66" s="23" t="s">
        <v>447</v>
      </c>
      <c r="C66" s="30">
        <v>545</v>
      </c>
      <c r="D66" s="21"/>
      <c r="E66" s="42" t="s">
        <v>448</v>
      </c>
      <c r="G66" s="10">
        <v>500</v>
      </c>
      <c r="J66" s="10">
        <v>40</v>
      </c>
      <c r="K66" s="10">
        <v>5</v>
      </c>
      <c r="M66" s="10">
        <f>SUM(F66:L66)</f>
        <v>545</v>
      </c>
    </row>
    <row r="67" spans="1:13" ht="23.25" customHeight="1">
      <c r="A67" s="174" t="s">
        <v>436</v>
      </c>
      <c r="B67" s="175"/>
      <c r="C67" s="176"/>
      <c r="D67" s="51">
        <f>SUM(C65:C66)</f>
        <v>2595</v>
      </c>
      <c r="E67" s="75"/>
      <c r="M67" s="10">
        <f>SUM(F67:L67)</f>
        <v>0</v>
      </c>
    </row>
    <row r="68" spans="1:13" s="10" customFormat="1" ht="18.75" customHeight="1">
      <c r="A68" s="71" t="s">
        <v>0</v>
      </c>
      <c r="B68" s="6" t="s">
        <v>6</v>
      </c>
      <c r="C68" s="90" t="s">
        <v>7</v>
      </c>
      <c r="D68" s="6" t="s">
        <v>2</v>
      </c>
      <c r="E68" s="11" t="s">
        <v>3</v>
      </c>
      <c r="M68" s="10">
        <f t="shared" si="1"/>
        <v>0</v>
      </c>
    </row>
    <row r="69" spans="1:13" s="10" customFormat="1" ht="34.5" customHeight="1">
      <c r="A69" s="31" t="s">
        <v>455</v>
      </c>
      <c r="B69" s="23" t="s">
        <v>456</v>
      </c>
      <c r="C69" s="46">
        <v>11100</v>
      </c>
      <c r="D69" s="188" t="s">
        <v>519</v>
      </c>
      <c r="E69" s="189"/>
      <c r="M69" s="10">
        <f t="shared" si="1"/>
        <v>0</v>
      </c>
    </row>
    <row r="70" spans="1:13" ht="17.25" customHeight="1">
      <c r="A70" s="174" t="s">
        <v>454</v>
      </c>
      <c r="B70" s="175"/>
      <c r="C70" s="176"/>
      <c r="D70" s="51">
        <f>SUM(C69:C69)</f>
        <v>11100</v>
      </c>
      <c r="E70" s="75"/>
      <c r="M70" s="10">
        <f t="shared" si="1"/>
        <v>0</v>
      </c>
    </row>
    <row r="71" spans="1:13" ht="24.75" customHeight="1" thickBot="1">
      <c r="A71" s="174" t="s">
        <v>1</v>
      </c>
      <c r="B71" s="175"/>
      <c r="C71" s="176"/>
      <c r="D71" s="85">
        <f>D45+D28+D70+D57+D49+D67+D63+D60</f>
        <v>32319</v>
      </c>
      <c r="E71" s="80"/>
      <c r="F71" s="10">
        <f>SUM(F3:F70)</f>
        <v>7000</v>
      </c>
      <c r="G71" s="10">
        <f aca="true" t="shared" si="3" ref="G71:L71">SUM(G3:G70)</f>
        <v>3600</v>
      </c>
      <c r="H71" s="10">
        <f t="shared" si="3"/>
        <v>8500</v>
      </c>
      <c r="I71" s="10">
        <f t="shared" si="3"/>
        <v>1000</v>
      </c>
      <c r="J71" s="10">
        <f t="shared" si="3"/>
        <v>1100</v>
      </c>
      <c r="K71" s="10">
        <f t="shared" si="3"/>
        <v>15</v>
      </c>
      <c r="L71" s="10">
        <f t="shared" si="3"/>
        <v>4</v>
      </c>
      <c r="M71" s="10">
        <f t="shared" si="1"/>
        <v>21219</v>
      </c>
    </row>
    <row r="72" spans="2:5" ht="17.25" thickTop="1">
      <c r="B72" s="10" t="s">
        <v>8</v>
      </c>
      <c r="E72" s="81" t="s">
        <v>203</v>
      </c>
    </row>
  </sheetData>
  <sheetProtection/>
  <mergeCells count="36">
    <mergeCell ref="A60:C60"/>
    <mergeCell ref="A63:C63"/>
    <mergeCell ref="A67:C67"/>
    <mergeCell ref="A70:C70"/>
    <mergeCell ref="A71:C71"/>
    <mergeCell ref="A42:A44"/>
    <mergeCell ref="D42:D44"/>
    <mergeCell ref="A45:C45"/>
    <mergeCell ref="A55:A56"/>
    <mergeCell ref="D55:D56"/>
    <mergeCell ref="A57:C57"/>
    <mergeCell ref="A49:C49"/>
    <mergeCell ref="A28:C28"/>
    <mergeCell ref="A30:A32"/>
    <mergeCell ref="D30:D32"/>
    <mergeCell ref="A33:A34"/>
    <mergeCell ref="D33:D34"/>
    <mergeCell ref="A37:A39"/>
    <mergeCell ref="D37:D39"/>
    <mergeCell ref="D18:D19"/>
    <mergeCell ref="A20:A21"/>
    <mergeCell ref="D20:D21"/>
    <mergeCell ref="A23:A25"/>
    <mergeCell ref="D23:D25"/>
    <mergeCell ref="A26:A27"/>
    <mergeCell ref="D26:D27"/>
    <mergeCell ref="D69:E69"/>
    <mergeCell ref="A4:A5"/>
    <mergeCell ref="D4:D5"/>
    <mergeCell ref="A6:A7"/>
    <mergeCell ref="D6:D7"/>
    <mergeCell ref="A8:A11"/>
    <mergeCell ref="D8:D11"/>
    <mergeCell ref="A14:A15"/>
    <mergeCell ref="D14:D15"/>
    <mergeCell ref="A18:A19"/>
  </mergeCells>
  <printOptions/>
  <pageMargins left="0.3937007874015748" right="0.3937007874015748" top="0" bottom="0" header="0.61" footer="0.31496062992125984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0">
      <selection activeCell="A1" sqref="A1:IV16384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49.625" style="12" customWidth="1"/>
    <col min="6" max="16384" width="9.00390625" style="13" customWidth="1"/>
  </cols>
  <sheetData>
    <row r="1" spans="1:5" s="10" customFormat="1" ht="16.5">
      <c r="A1" s="187" t="s">
        <v>1482</v>
      </c>
      <c r="B1" s="187"/>
      <c r="C1" s="187"/>
      <c r="D1" s="187"/>
      <c r="E1" s="187"/>
    </row>
    <row r="2" spans="1:5" s="159" customFormat="1" ht="16.5">
      <c r="A2" s="157" t="s">
        <v>0</v>
      </c>
      <c r="B2" s="80" t="s">
        <v>6</v>
      </c>
      <c r="C2" s="51" t="s">
        <v>7</v>
      </c>
      <c r="D2" s="80" t="s">
        <v>2</v>
      </c>
      <c r="E2" s="158" t="s">
        <v>3</v>
      </c>
    </row>
    <row r="3" spans="1:5" s="10" customFormat="1" ht="36" customHeight="1">
      <c r="A3" s="31" t="s">
        <v>30</v>
      </c>
      <c r="B3" s="27" t="s">
        <v>1548</v>
      </c>
      <c r="C3" s="30">
        <v>3360</v>
      </c>
      <c r="D3" s="31"/>
      <c r="E3" s="88" t="s">
        <v>1655</v>
      </c>
    </row>
    <row r="4" spans="1:5" s="10" customFormat="1" ht="36" customHeight="1">
      <c r="A4" s="31" t="s">
        <v>22</v>
      </c>
      <c r="B4" s="27" t="s">
        <v>1546</v>
      </c>
      <c r="C4" s="30">
        <v>240</v>
      </c>
      <c r="D4" s="31"/>
      <c r="E4" s="88" t="s">
        <v>1547</v>
      </c>
    </row>
    <row r="5" spans="1:5" s="10" customFormat="1" ht="36" customHeight="1">
      <c r="A5" s="31" t="s">
        <v>1550</v>
      </c>
      <c r="B5" s="27" t="s">
        <v>1551</v>
      </c>
      <c r="C5" s="30">
        <v>480</v>
      </c>
      <c r="D5" s="31"/>
      <c r="E5" s="88" t="s">
        <v>1552</v>
      </c>
    </row>
    <row r="6" spans="1:11" ht="21.75" customHeight="1">
      <c r="A6" s="174" t="s">
        <v>191</v>
      </c>
      <c r="B6" s="175"/>
      <c r="C6" s="176"/>
      <c r="D6" s="74">
        <f>SUM(C3:C5)</f>
        <v>4080</v>
      </c>
      <c r="E6" s="14" t="s">
        <v>11</v>
      </c>
      <c r="K6" s="10"/>
    </row>
    <row r="7" spans="1:5" s="159" customFormat="1" ht="16.5">
      <c r="A7" s="157" t="s">
        <v>0</v>
      </c>
      <c r="B7" s="80" t="s">
        <v>6</v>
      </c>
      <c r="C7" s="51" t="s">
        <v>7</v>
      </c>
      <c r="D7" s="80" t="s">
        <v>2</v>
      </c>
      <c r="E7" s="160" t="s">
        <v>3</v>
      </c>
    </row>
    <row r="8" spans="1:5" ht="17.25" customHeight="1">
      <c r="A8" s="53" t="s">
        <v>1573</v>
      </c>
      <c r="B8" s="27" t="s">
        <v>1574</v>
      </c>
      <c r="C8" s="30">
        <v>792</v>
      </c>
      <c r="D8" s="182"/>
      <c r="E8" s="88" t="s">
        <v>1489</v>
      </c>
    </row>
    <row r="9" spans="1:5" ht="17.25" customHeight="1">
      <c r="A9" s="57" t="s">
        <v>29</v>
      </c>
      <c r="B9" s="27" t="s">
        <v>1560</v>
      </c>
      <c r="C9" s="30">
        <v>1232</v>
      </c>
      <c r="D9" s="197"/>
      <c r="E9" s="88" t="s">
        <v>1561</v>
      </c>
    </row>
    <row r="10" spans="1:5" ht="17.25" customHeight="1">
      <c r="A10" s="57" t="s">
        <v>29</v>
      </c>
      <c r="B10" s="27" t="s">
        <v>1557</v>
      </c>
      <c r="C10" s="30">
        <v>1232</v>
      </c>
      <c r="D10" s="197"/>
      <c r="E10" s="88" t="s">
        <v>1484</v>
      </c>
    </row>
    <row r="11" spans="1:5" s="10" customFormat="1" ht="17.25" customHeight="1">
      <c r="A11" s="57" t="s">
        <v>29</v>
      </c>
      <c r="B11" s="27" t="s">
        <v>1571</v>
      </c>
      <c r="C11" s="30">
        <v>792</v>
      </c>
      <c r="D11" s="197"/>
      <c r="E11" s="88" t="s">
        <v>1489</v>
      </c>
    </row>
    <row r="12" spans="1:5" ht="17.25" customHeight="1">
      <c r="A12" s="55" t="s">
        <v>29</v>
      </c>
      <c r="B12" s="27" t="s">
        <v>1572</v>
      </c>
      <c r="C12" s="30">
        <v>792</v>
      </c>
      <c r="D12" s="183"/>
      <c r="E12" s="88" t="s">
        <v>1489</v>
      </c>
    </row>
    <row r="13" spans="1:5" s="10" customFormat="1" ht="18" customHeight="1">
      <c r="A13" s="53" t="s">
        <v>1565</v>
      </c>
      <c r="B13" s="27" t="s">
        <v>1566</v>
      </c>
      <c r="C13" s="30">
        <v>1232</v>
      </c>
      <c r="D13" s="182"/>
      <c r="E13" s="88" t="s">
        <v>1484</v>
      </c>
    </row>
    <row r="14" spans="1:5" s="10" customFormat="1" ht="18" customHeight="1">
      <c r="A14" s="57" t="s">
        <v>30</v>
      </c>
      <c r="B14" s="27" t="s">
        <v>1563</v>
      </c>
      <c r="C14" s="30">
        <v>440</v>
      </c>
      <c r="D14" s="197"/>
      <c r="E14" s="88" t="s">
        <v>1564</v>
      </c>
    </row>
    <row r="15" spans="1:5" s="10" customFormat="1" ht="18" customHeight="1">
      <c r="A15" s="57" t="s">
        <v>30</v>
      </c>
      <c r="B15" s="27" t="s">
        <v>1488</v>
      </c>
      <c r="C15" s="30">
        <v>440</v>
      </c>
      <c r="D15" s="197"/>
      <c r="E15" s="88" t="s">
        <v>1564</v>
      </c>
    </row>
    <row r="16" spans="1:5" s="10" customFormat="1" ht="18" customHeight="1">
      <c r="A16" s="57" t="s">
        <v>30</v>
      </c>
      <c r="B16" s="27" t="s">
        <v>1548</v>
      </c>
      <c r="C16" s="30">
        <v>110</v>
      </c>
      <c r="D16" s="197"/>
      <c r="E16" s="88" t="s">
        <v>1549</v>
      </c>
    </row>
    <row r="17" spans="1:5" s="10" customFormat="1" ht="18" customHeight="1">
      <c r="A17" s="57" t="s">
        <v>30</v>
      </c>
      <c r="B17" s="27" t="s">
        <v>1562</v>
      </c>
      <c r="C17" s="30">
        <v>1232</v>
      </c>
      <c r="D17" s="197"/>
      <c r="E17" s="88" t="s">
        <v>1484</v>
      </c>
    </row>
    <row r="18" spans="1:5" s="10" customFormat="1" ht="18" customHeight="1">
      <c r="A18" s="55" t="s">
        <v>30</v>
      </c>
      <c r="B18" s="27" t="s">
        <v>1559</v>
      </c>
      <c r="C18" s="30">
        <v>1232</v>
      </c>
      <c r="D18" s="183"/>
      <c r="E18" s="88" t="s">
        <v>1484</v>
      </c>
    </row>
    <row r="19" spans="1:5" s="10" customFormat="1" ht="26.25" customHeight="1">
      <c r="A19" s="53" t="s">
        <v>40</v>
      </c>
      <c r="B19" s="27" t="s">
        <v>1558</v>
      </c>
      <c r="C19" s="30">
        <v>1232</v>
      </c>
      <c r="D19" s="182"/>
      <c r="E19" s="88" t="s">
        <v>1484</v>
      </c>
    </row>
    <row r="20" spans="1:5" s="10" customFormat="1" ht="26.25" customHeight="1">
      <c r="A20" s="55" t="s">
        <v>40</v>
      </c>
      <c r="B20" s="27" t="s">
        <v>1555</v>
      </c>
      <c r="C20" s="30">
        <v>1232</v>
      </c>
      <c r="D20" s="183"/>
      <c r="E20" s="88" t="s">
        <v>1556</v>
      </c>
    </row>
    <row r="21" spans="1:5" s="10" customFormat="1" ht="36" customHeight="1">
      <c r="A21" s="31" t="s">
        <v>1569</v>
      </c>
      <c r="B21" s="27" t="s">
        <v>1068</v>
      </c>
      <c r="C21" s="30">
        <v>1232</v>
      </c>
      <c r="D21" s="31"/>
      <c r="E21" s="88" t="s">
        <v>1484</v>
      </c>
    </row>
    <row r="22" spans="1:5" s="10" customFormat="1" ht="36" customHeight="1">
      <c r="A22" s="31" t="s">
        <v>1550</v>
      </c>
      <c r="B22" s="27" t="s">
        <v>1551</v>
      </c>
      <c r="C22" s="30">
        <v>176</v>
      </c>
      <c r="D22" s="31"/>
      <c r="E22" s="88" t="s">
        <v>1553</v>
      </c>
    </row>
    <row r="23" spans="1:5" s="10" customFormat="1" ht="36" customHeight="1">
      <c r="A23" s="31" t="s">
        <v>1570</v>
      </c>
      <c r="B23" s="27" t="s">
        <v>528</v>
      </c>
      <c r="C23" s="30">
        <v>792</v>
      </c>
      <c r="D23" s="31"/>
      <c r="E23" s="88" t="s">
        <v>1489</v>
      </c>
    </row>
    <row r="24" spans="1:5" s="10" customFormat="1" ht="36" customHeight="1">
      <c r="A24" s="31" t="s">
        <v>1567</v>
      </c>
      <c r="B24" s="27" t="s">
        <v>1568</v>
      </c>
      <c r="C24" s="30">
        <v>1232</v>
      </c>
      <c r="D24" s="31"/>
      <c r="E24" s="88" t="s">
        <v>1484</v>
      </c>
    </row>
    <row r="25" spans="1:5" ht="21.75" customHeight="1">
      <c r="A25" s="174" t="s">
        <v>192</v>
      </c>
      <c r="B25" s="175"/>
      <c r="C25" s="176"/>
      <c r="D25" s="51">
        <f>SUM(C8:C24)</f>
        <v>15422</v>
      </c>
      <c r="E25" s="75"/>
    </row>
    <row r="26" spans="1:5" s="159" customFormat="1" ht="16.5">
      <c r="A26" s="157" t="s">
        <v>0</v>
      </c>
      <c r="B26" s="80" t="s">
        <v>6</v>
      </c>
      <c r="C26" s="51" t="s">
        <v>7</v>
      </c>
      <c r="D26" s="80" t="s">
        <v>2</v>
      </c>
      <c r="E26" s="158" t="s">
        <v>3</v>
      </c>
    </row>
    <row r="27" spans="1:5" s="10" customFormat="1" ht="36" customHeight="1">
      <c r="A27" s="71" t="s">
        <v>1599</v>
      </c>
      <c r="B27" s="28" t="s">
        <v>1600</v>
      </c>
      <c r="C27" s="7">
        <v>1050</v>
      </c>
      <c r="D27" s="6"/>
      <c r="E27" s="72" t="s">
        <v>1601</v>
      </c>
    </row>
    <row r="28" spans="1:5" s="10" customFormat="1" ht="36" customHeight="1">
      <c r="A28" s="71" t="s">
        <v>1609</v>
      </c>
      <c r="B28" s="28" t="s">
        <v>1610</v>
      </c>
      <c r="C28" s="7">
        <v>890</v>
      </c>
      <c r="D28" s="6"/>
      <c r="E28" s="72" t="s">
        <v>1611</v>
      </c>
    </row>
    <row r="29" spans="1:5" s="10" customFormat="1" ht="23.25" customHeight="1">
      <c r="A29" s="155" t="s">
        <v>57</v>
      </c>
      <c r="B29" s="28" t="s">
        <v>1607</v>
      </c>
      <c r="C29" s="7">
        <v>1225</v>
      </c>
      <c r="D29" s="179"/>
      <c r="E29" s="72" t="s">
        <v>1608</v>
      </c>
    </row>
    <row r="30" spans="1:5" s="10" customFormat="1" ht="23.25" customHeight="1">
      <c r="A30" s="156" t="s">
        <v>57</v>
      </c>
      <c r="B30" s="28" t="s">
        <v>1605</v>
      </c>
      <c r="C30" s="30">
        <v>750</v>
      </c>
      <c r="D30" s="181"/>
      <c r="E30" s="72" t="s">
        <v>1606</v>
      </c>
    </row>
    <row r="31" spans="1:5" s="10" customFormat="1" ht="36" customHeight="1">
      <c r="A31" s="71" t="s">
        <v>1602</v>
      </c>
      <c r="B31" s="28" t="s">
        <v>1603</v>
      </c>
      <c r="C31" s="7">
        <v>850</v>
      </c>
      <c r="D31" s="6"/>
      <c r="E31" s="72" t="s">
        <v>1604</v>
      </c>
    </row>
    <row r="32" spans="1:5" ht="21.75" customHeight="1">
      <c r="A32" s="174" t="s">
        <v>1615</v>
      </c>
      <c r="B32" s="175"/>
      <c r="C32" s="176"/>
      <c r="D32" s="51">
        <f>SUM(C27:C31)</f>
        <v>4765</v>
      </c>
      <c r="E32" s="75"/>
    </row>
    <row r="33" spans="1:5" s="159" customFormat="1" ht="16.5">
      <c r="A33" s="157" t="s">
        <v>0</v>
      </c>
      <c r="B33" s="80" t="s">
        <v>6</v>
      </c>
      <c r="C33" s="51" t="s">
        <v>7</v>
      </c>
      <c r="D33" s="80" t="s">
        <v>2</v>
      </c>
      <c r="E33" s="158" t="s">
        <v>3</v>
      </c>
    </row>
    <row r="34" spans="1:5" s="10" customFormat="1" ht="34.5" customHeight="1">
      <c r="A34" s="71" t="s">
        <v>22</v>
      </c>
      <c r="B34" s="28" t="s">
        <v>1612</v>
      </c>
      <c r="C34" s="7">
        <v>1300</v>
      </c>
      <c r="D34" s="6"/>
      <c r="E34" s="72" t="s">
        <v>1613</v>
      </c>
    </row>
    <row r="35" spans="1:5" ht="21.75" customHeight="1">
      <c r="A35" s="174" t="s">
        <v>1614</v>
      </c>
      <c r="B35" s="175"/>
      <c r="C35" s="176"/>
      <c r="D35" s="51">
        <f>SUM(C34)</f>
        <v>1300</v>
      </c>
      <c r="E35" s="75"/>
    </row>
    <row r="36" spans="1:5" s="159" customFormat="1" ht="16.5">
      <c r="A36" s="157" t="s">
        <v>0</v>
      </c>
      <c r="B36" s="80" t="s">
        <v>6</v>
      </c>
      <c r="C36" s="51" t="s">
        <v>7</v>
      </c>
      <c r="D36" s="80" t="s">
        <v>2</v>
      </c>
      <c r="E36" s="158" t="s">
        <v>3</v>
      </c>
    </row>
    <row r="37" spans="1:5" s="10" customFormat="1" ht="34.5" customHeight="1">
      <c r="A37" s="71" t="s">
        <v>17</v>
      </c>
      <c r="B37" s="28" t="s">
        <v>1013</v>
      </c>
      <c r="C37" s="7">
        <v>420</v>
      </c>
      <c r="D37" s="6"/>
      <c r="E37" s="72" t="s">
        <v>1554</v>
      </c>
    </row>
    <row r="38" spans="1:5" ht="21.75" customHeight="1">
      <c r="A38" s="174" t="s">
        <v>1541</v>
      </c>
      <c r="B38" s="175"/>
      <c r="C38" s="176"/>
      <c r="D38" s="51">
        <f>SUM(C37)</f>
        <v>420</v>
      </c>
      <c r="E38" s="75"/>
    </row>
    <row r="39" spans="1:5" s="159" customFormat="1" ht="16.5">
      <c r="A39" s="157" t="s">
        <v>0</v>
      </c>
      <c r="B39" s="80" t="s">
        <v>6</v>
      </c>
      <c r="C39" s="51" t="s">
        <v>7</v>
      </c>
      <c r="D39" s="80" t="s">
        <v>2</v>
      </c>
      <c r="E39" s="158" t="s">
        <v>3</v>
      </c>
    </row>
    <row r="40" spans="1:5" s="10" customFormat="1" ht="34.5" customHeight="1">
      <c r="A40" s="71" t="s">
        <v>15</v>
      </c>
      <c r="B40" s="28" t="s">
        <v>1575</v>
      </c>
      <c r="C40" s="7">
        <v>1710</v>
      </c>
      <c r="D40" s="6"/>
      <c r="E40" s="72" t="s">
        <v>1576</v>
      </c>
    </row>
    <row r="41" spans="1:5" s="10" customFormat="1" ht="34.5" customHeight="1">
      <c r="A41" s="71" t="s">
        <v>57</v>
      </c>
      <c r="B41" s="28" t="s">
        <v>1589</v>
      </c>
      <c r="C41" s="7">
        <v>1080</v>
      </c>
      <c r="D41" s="6"/>
      <c r="E41" s="72" t="s">
        <v>1590</v>
      </c>
    </row>
    <row r="42" spans="1:5" s="10" customFormat="1" ht="34.5" customHeight="1">
      <c r="A42" s="71" t="s">
        <v>1580</v>
      </c>
      <c r="B42" s="28" t="s">
        <v>1581</v>
      </c>
      <c r="C42" s="7">
        <v>1350</v>
      </c>
      <c r="D42" s="6"/>
      <c r="E42" s="72" t="s">
        <v>1582</v>
      </c>
    </row>
    <row r="43" spans="1:5" s="10" customFormat="1" ht="34.5" customHeight="1">
      <c r="A43" s="71" t="s">
        <v>16</v>
      </c>
      <c r="B43" s="28" t="s">
        <v>1594</v>
      </c>
      <c r="C43" s="7">
        <v>100</v>
      </c>
      <c r="D43" s="6"/>
      <c r="E43" s="72" t="s">
        <v>1595</v>
      </c>
    </row>
    <row r="44" spans="1:5" s="10" customFormat="1" ht="19.5" customHeight="1">
      <c r="A44" s="155" t="s">
        <v>1583</v>
      </c>
      <c r="B44" s="28" t="s">
        <v>866</v>
      </c>
      <c r="C44" s="7">
        <v>4400</v>
      </c>
      <c r="D44" s="179"/>
      <c r="E44" s="72" t="s">
        <v>1584</v>
      </c>
    </row>
    <row r="45" spans="1:5" s="10" customFormat="1" ht="19.5" customHeight="1">
      <c r="A45" s="161" t="s">
        <v>153</v>
      </c>
      <c r="B45" s="28" t="s">
        <v>352</v>
      </c>
      <c r="C45" s="7">
        <v>280</v>
      </c>
      <c r="D45" s="180"/>
      <c r="E45" s="72" t="s">
        <v>1591</v>
      </c>
    </row>
    <row r="46" spans="1:5" s="10" customFormat="1" ht="19.5" customHeight="1">
      <c r="A46" s="156" t="s">
        <v>1617</v>
      </c>
      <c r="B46" s="28" t="s">
        <v>1585</v>
      </c>
      <c r="C46" s="7">
        <v>1900</v>
      </c>
      <c r="D46" s="181"/>
      <c r="E46" s="72" t="s">
        <v>1586</v>
      </c>
    </row>
    <row r="47" spans="1:5" s="10" customFormat="1" ht="34.5" customHeight="1">
      <c r="A47" s="71" t="s">
        <v>1596</v>
      </c>
      <c r="B47" s="28" t="s">
        <v>1597</v>
      </c>
      <c r="C47" s="7">
        <v>300</v>
      </c>
      <c r="D47" s="6"/>
      <c r="E47" s="72" t="s">
        <v>1598</v>
      </c>
    </row>
    <row r="48" spans="1:5" s="10" customFormat="1" ht="34.5" customHeight="1">
      <c r="A48" s="71" t="s">
        <v>41</v>
      </c>
      <c r="B48" s="28" t="s">
        <v>630</v>
      </c>
      <c r="C48" s="7">
        <v>2300</v>
      </c>
      <c r="D48" s="6"/>
      <c r="E48" s="72" t="s">
        <v>1577</v>
      </c>
    </row>
    <row r="49" spans="1:5" s="10" customFormat="1" ht="34.5" customHeight="1">
      <c r="A49" s="71" t="s">
        <v>42</v>
      </c>
      <c r="B49" s="28" t="s">
        <v>1587</v>
      </c>
      <c r="C49" s="7">
        <v>1900</v>
      </c>
      <c r="D49" s="6"/>
      <c r="E49" s="72" t="s">
        <v>1588</v>
      </c>
    </row>
    <row r="50" spans="1:5" s="10" customFormat="1" ht="26.25" customHeight="1">
      <c r="A50" s="155" t="s">
        <v>34</v>
      </c>
      <c r="B50" s="28" t="s">
        <v>1185</v>
      </c>
      <c r="C50" s="7">
        <v>2200</v>
      </c>
      <c r="D50" s="179"/>
      <c r="E50" s="72" t="s">
        <v>1593</v>
      </c>
    </row>
    <row r="51" spans="1:5" s="10" customFormat="1" ht="26.25" customHeight="1">
      <c r="A51" s="156" t="s">
        <v>34</v>
      </c>
      <c r="B51" s="28" t="s">
        <v>1592</v>
      </c>
      <c r="C51" s="7">
        <v>400</v>
      </c>
      <c r="D51" s="181"/>
      <c r="E51" s="72" t="s">
        <v>1591</v>
      </c>
    </row>
    <row r="52" spans="1:5" s="10" customFormat="1" ht="34.5" customHeight="1">
      <c r="A52" s="71" t="s">
        <v>35</v>
      </c>
      <c r="B52" s="28" t="s">
        <v>1578</v>
      </c>
      <c r="C52" s="7">
        <v>840</v>
      </c>
      <c r="D52" s="6"/>
      <c r="E52" s="72" t="s">
        <v>1579</v>
      </c>
    </row>
    <row r="53" spans="1:5" ht="21.75" customHeight="1">
      <c r="A53" s="174" t="s">
        <v>1616</v>
      </c>
      <c r="B53" s="175"/>
      <c r="C53" s="176"/>
      <c r="D53" s="51">
        <f>SUM(C40:C52)</f>
        <v>18760</v>
      </c>
      <c r="E53" s="75"/>
    </row>
    <row r="54" spans="1:5" ht="20.25" customHeight="1" thickBot="1">
      <c r="A54" s="174" t="s">
        <v>1</v>
      </c>
      <c r="B54" s="175"/>
      <c r="C54" s="176"/>
      <c r="D54" s="85">
        <f>D25+D6+D32+D53+D38+D35</f>
        <v>44747</v>
      </c>
      <c r="E54" s="80"/>
    </row>
    <row r="55" spans="2:5" ht="17.25" thickTop="1">
      <c r="B55" s="10" t="s">
        <v>8</v>
      </c>
      <c r="D55" s="154"/>
      <c r="E55" s="81" t="s">
        <v>203</v>
      </c>
    </row>
  </sheetData>
  <sheetProtection/>
  <mergeCells count="14">
    <mergeCell ref="D13:D18"/>
    <mergeCell ref="D19:D20"/>
    <mergeCell ref="A25:C25"/>
    <mergeCell ref="A32:C32"/>
    <mergeCell ref="A53:C53"/>
    <mergeCell ref="A54:C54"/>
    <mergeCell ref="A35:C35"/>
    <mergeCell ref="A38:C38"/>
    <mergeCell ref="A1:E1"/>
    <mergeCell ref="A6:C6"/>
    <mergeCell ref="D29:D30"/>
    <mergeCell ref="D44:D46"/>
    <mergeCell ref="D50:D51"/>
    <mergeCell ref="D8:D1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1">
      <selection activeCell="A1" sqref="A1:IV16384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91" customWidth="1"/>
    <col min="4" max="4" width="18.50390625" style="13" customWidth="1"/>
    <col min="5" max="5" width="49.625" style="12" customWidth="1"/>
    <col min="6" max="16384" width="9.00390625" style="13" customWidth="1"/>
  </cols>
  <sheetData>
    <row r="1" spans="1:5" s="10" customFormat="1" ht="21" customHeight="1">
      <c r="A1" s="187" t="s">
        <v>1618</v>
      </c>
      <c r="B1" s="187"/>
      <c r="C1" s="187"/>
      <c r="D1" s="187"/>
      <c r="E1" s="187"/>
    </row>
    <row r="2" spans="1:5" s="159" customFormat="1" ht="16.5">
      <c r="A2" s="157" t="s">
        <v>0</v>
      </c>
      <c r="B2" s="80" t="s">
        <v>6</v>
      </c>
      <c r="C2" s="51" t="s">
        <v>7</v>
      </c>
      <c r="D2" s="80" t="s">
        <v>2</v>
      </c>
      <c r="E2" s="158" t="s">
        <v>3</v>
      </c>
    </row>
    <row r="3" spans="1:5" s="10" customFormat="1" ht="39.75" customHeight="1">
      <c r="A3" s="31" t="s">
        <v>29</v>
      </c>
      <c r="B3" s="27" t="s">
        <v>1560</v>
      </c>
      <c r="C3" s="30">
        <v>3360</v>
      </c>
      <c r="D3" s="31"/>
      <c r="E3" s="88" t="s">
        <v>1656</v>
      </c>
    </row>
    <row r="4" spans="1:5" s="10" customFormat="1" ht="39.75" customHeight="1">
      <c r="A4" s="31" t="s">
        <v>18</v>
      </c>
      <c r="B4" s="27" t="s">
        <v>1630</v>
      </c>
      <c r="C4" s="30">
        <v>240</v>
      </c>
      <c r="D4" s="31"/>
      <c r="E4" s="88" t="s">
        <v>1631</v>
      </c>
    </row>
    <row r="5" spans="1:5" s="10" customFormat="1" ht="39.75" customHeight="1">
      <c r="A5" s="31" t="s">
        <v>14</v>
      </c>
      <c r="B5" s="27" t="s">
        <v>1619</v>
      </c>
      <c r="C5" s="30">
        <v>300</v>
      </c>
      <c r="D5" s="31"/>
      <c r="E5" s="88" t="s">
        <v>1657</v>
      </c>
    </row>
    <row r="6" spans="1:11" ht="21.75" customHeight="1">
      <c r="A6" s="174" t="s">
        <v>191</v>
      </c>
      <c r="B6" s="175"/>
      <c r="C6" s="176"/>
      <c r="D6" s="74">
        <f>SUM(C3:C5)</f>
        <v>3900</v>
      </c>
      <c r="E6" s="14" t="s">
        <v>11</v>
      </c>
      <c r="K6" s="10"/>
    </row>
    <row r="7" spans="1:5" s="159" customFormat="1" ht="16.5">
      <c r="A7" s="157" t="s">
        <v>0</v>
      </c>
      <c r="B7" s="80" t="s">
        <v>6</v>
      </c>
      <c r="C7" s="51" t="s">
        <v>7</v>
      </c>
      <c r="D7" s="80" t="s">
        <v>2</v>
      </c>
      <c r="E7" s="158" t="s">
        <v>3</v>
      </c>
    </row>
    <row r="8" spans="1:5" ht="14.25" customHeight="1">
      <c r="A8" s="182" t="s">
        <v>29</v>
      </c>
      <c r="B8" s="27" t="s">
        <v>1621</v>
      </c>
      <c r="C8" s="30">
        <v>792</v>
      </c>
      <c r="D8" s="182"/>
      <c r="E8" s="88" t="s">
        <v>1625</v>
      </c>
    </row>
    <row r="9" spans="1:5" ht="14.25" customHeight="1">
      <c r="A9" s="197"/>
      <c r="B9" s="27" t="s">
        <v>1629</v>
      </c>
      <c r="C9" s="30">
        <v>792</v>
      </c>
      <c r="D9" s="197"/>
      <c r="E9" s="88" t="s">
        <v>1625</v>
      </c>
    </row>
    <row r="10" spans="1:5" ht="14.25" customHeight="1">
      <c r="A10" s="197"/>
      <c r="B10" s="27" t="s">
        <v>1658</v>
      </c>
      <c r="C10" s="30">
        <v>286</v>
      </c>
      <c r="D10" s="197"/>
      <c r="E10" s="88" t="s">
        <v>1659</v>
      </c>
    </row>
    <row r="11" spans="1:5" ht="14.25" customHeight="1">
      <c r="A11" s="197"/>
      <c r="B11" s="27" t="s">
        <v>1661</v>
      </c>
      <c r="C11" s="30">
        <v>286</v>
      </c>
      <c r="D11" s="197"/>
      <c r="E11" s="88" t="s">
        <v>1660</v>
      </c>
    </row>
    <row r="12" spans="1:5" ht="14.25" customHeight="1">
      <c r="A12" s="183"/>
      <c r="B12" s="27" t="s">
        <v>1662</v>
      </c>
      <c r="C12" s="30">
        <v>286</v>
      </c>
      <c r="D12" s="183"/>
      <c r="E12" s="88" t="s">
        <v>1660</v>
      </c>
    </row>
    <row r="13" spans="1:5" ht="20.25" customHeight="1">
      <c r="A13" s="182" t="s">
        <v>30</v>
      </c>
      <c r="B13" s="27" t="s">
        <v>1476</v>
      </c>
      <c r="C13" s="30">
        <v>792</v>
      </c>
      <c r="D13" s="182"/>
      <c r="E13" s="88" t="s">
        <v>1625</v>
      </c>
    </row>
    <row r="14" spans="1:5" ht="20.25" customHeight="1">
      <c r="A14" s="183"/>
      <c r="B14" s="27" t="s">
        <v>1663</v>
      </c>
      <c r="C14" s="30">
        <v>286</v>
      </c>
      <c r="D14" s="183"/>
      <c r="E14" s="88" t="s">
        <v>1664</v>
      </c>
    </row>
    <row r="15" spans="1:5" s="10" customFormat="1" ht="43.5" customHeight="1">
      <c r="A15" s="101" t="s">
        <v>40</v>
      </c>
      <c r="B15" s="28" t="s">
        <v>1653</v>
      </c>
      <c r="C15" s="7">
        <v>506</v>
      </c>
      <c r="D15" s="50"/>
      <c r="E15" s="72" t="s">
        <v>1654</v>
      </c>
    </row>
    <row r="16" spans="1:5" s="10" customFormat="1" ht="20.25" customHeight="1">
      <c r="A16" s="182" t="s">
        <v>1626</v>
      </c>
      <c r="B16" s="27" t="s">
        <v>1627</v>
      </c>
      <c r="C16" s="30">
        <v>286</v>
      </c>
      <c r="D16" s="182"/>
      <c r="E16" s="88" t="s">
        <v>1628</v>
      </c>
    </row>
    <row r="17" spans="1:5" ht="20.25" customHeight="1">
      <c r="A17" s="183"/>
      <c r="B17" s="27" t="s">
        <v>1217</v>
      </c>
      <c r="C17" s="30">
        <v>792</v>
      </c>
      <c r="D17" s="183"/>
      <c r="E17" s="88" t="s">
        <v>1625</v>
      </c>
    </row>
    <row r="18" spans="1:5" s="10" customFormat="1" ht="43.5" customHeight="1">
      <c r="A18" s="31" t="s">
        <v>23</v>
      </c>
      <c r="B18" s="27" t="s">
        <v>1622</v>
      </c>
      <c r="C18" s="30">
        <v>792</v>
      </c>
      <c r="D18" s="31"/>
      <c r="E18" s="88" t="s">
        <v>1625</v>
      </c>
    </row>
    <row r="19" spans="1:5" s="10" customFormat="1" ht="43.5" customHeight="1">
      <c r="A19" s="31" t="s">
        <v>1623</v>
      </c>
      <c r="B19" s="27" t="s">
        <v>1172</v>
      </c>
      <c r="C19" s="30">
        <v>286</v>
      </c>
      <c r="D19" s="31"/>
      <c r="E19" s="88" t="s">
        <v>1624</v>
      </c>
    </row>
    <row r="20" spans="1:5" s="10" customFormat="1" ht="43.5" customHeight="1">
      <c r="A20" s="31" t="s">
        <v>14</v>
      </c>
      <c r="B20" s="27" t="s">
        <v>1619</v>
      </c>
      <c r="C20" s="30">
        <v>110</v>
      </c>
      <c r="D20" s="31"/>
      <c r="E20" s="88" t="s">
        <v>1620</v>
      </c>
    </row>
    <row r="21" spans="1:5" ht="21.75" customHeight="1">
      <c r="A21" s="174" t="s">
        <v>192</v>
      </c>
      <c r="B21" s="175"/>
      <c r="C21" s="176"/>
      <c r="D21" s="51">
        <f>SUM(C8:C20)</f>
        <v>6292</v>
      </c>
      <c r="E21" s="75"/>
    </row>
    <row r="22" spans="1:5" s="159" customFormat="1" ht="16.5">
      <c r="A22" s="157" t="s">
        <v>0</v>
      </c>
      <c r="B22" s="80" t="s">
        <v>6</v>
      </c>
      <c r="C22" s="51" t="s">
        <v>7</v>
      </c>
      <c r="D22" s="80" t="s">
        <v>2</v>
      </c>
      <c r="E22" s="158" t="s">
        <v>3</v>
      </c>
    </row>
    <row r="23" spans="1:5" s="10" customFormat="1" ht="43.5" customHeight="1">
      <c r="A23" s="71" t="s">
        <v>28</v>
      </c>
      <c r="B23" s="28" t="s">
        <v>1644</v>
      </c>
      <c r="C23" s="7">
        <v>450</v>
      </c>
      <c r="D23" s="6"/>
      <c r="E23" s="72" t="s">
        <v>1645</v>
      </c>
    </row>
    <row r="24" spans="1:5" s="10" customFormat="1" ht="20.25" customHeight="1">
      <c r="A24" s="226" t="s">
        <v>1646</v>
      </c>
      <c r="B24" s="28" t="s">
        <v>1013</v>
      </c>
      <c r="C24" s="7">
        <v>805</v>
      </c>
      <c r="D24" s="179"/>
      <c r="E24" s="72" t="s">
        <v>1645</v>
      </c>
    </row>
    <row r="25" spans="1:5" s="10" customFormat="1" ht="20.25" customHeight="1">
      <c r="A25" s="227"/>
      <c r="B25" s="28" t="s">
        <v>425</v>
      </c>
      <c r="C25" s="7">
        <v>380</v>
      </c>
      <c r="D25" s="181"/>
      <c r="E25" s="72" t="s">
        <v>1003</v>
      </c>
    </row>
    <row r="26" spans="1:5" s="10" customFormat="1" ht="43.5" customHeight="1">
      <c r="A26" s="71" t="s">
        <v>13</v>
      </c>
      <c r="B26" s="28" t="s">
        <v>1125</v>
      </c>
      <c r="C26" s="7">
        <v>380</v>
      </c>
      <c r="D26" s="6"/>
      <c r="E26" s="72" t="s">
        <v>1645</v>
      </c>
    </row>
    <row r="27" spans="1:5" s="10" customFormat="1" ht="43.5" customHeight="1">
      <c r="A27" s="71" t="s">
        <v>41</v>
      </c>
      <c r="B27" s="28" t="s">
        <v>1648</v>
      </c>
      <c r="C27" s="7">
        <v>965</v>
      </c>
      <c r="D27" s="6"/>
      <c r="E27" s="72" t="s">
        <v>1645</v>
      </c>
    </row>
    <row r="28" spans="1:5" s="10" customFormat="1" ht="20.25" customHeight="1">
      <c r="A28" s="226" t="s">
        <v>37</v>
      </c>
      <c r="B28" s="28" t="s">
        <v>1651</v>
      </c>
      <c r="C28" s="7">
        <v>430</v>
      </c>
      <c r="D28" s="179"/>
      <c r="E28" s="72" t="s">
        <v>1645</v>
      </c>
    </row>
    <row r="29" spans="1:5" s="10" customFormat="1" ht="20.25" customHeight="1">
      <c r="A29" s="227"/>
      <c r="B29" s="28" t="s">
        <v>1652</v>
      </c>
      <c r="C29" s="7">
        <v>430</v>
      </c>
      <c r="D29" s="181"/>
      <c r="E29" s="72" t="s">
        <v>1645</v>
      </c>
    </row>
    <row r="30" spans="1:5" s="10" customFormat="1" ht="20.25" customHeight="1">
      <c r="A30" s="226" t="s">
        <v>36</v>
      </c>
      <c r="B30" s="28" t="s">
        <v>1649</v>
      </c>
      <c r="C30" s="7">
        <v>893</v>
      </c>
      <c r="D30" s="179"/>
      <c r="E30" s="72" t="s">
        <v>1645</v>
      </c>
    </row>
    <row r="31" spans="1:5" s="10" customFormat="1" ht="20.25" customHeight="1">
      <c r="A31" s="227"/>
      <c r="B31" s="28" t="s">
        <v>1650</v>
      </c>
      <c r="C31" s="7">
        <v>893</v>
      </c>
      <c r="D31" s="181"/>
      <c r="E31" s="72" t="s">
        <v>1645</v>
      </c>
    </row>
    <row r="32" spans="1:5" ht="21.75" customHeight="1">
      <c r="A32" s="174" t="s">
        <v>1647</v>
      </c>
      <c r="B32" s="175"/>
      <c r="C32" s="176"/>
      <c r="D32" s="51">
        <f>SUM(C23:C31)</f>
        <v>5626</v>
      </c>
      <c r="E32" s="75"/>
    </row>
    <row r="33" spans="1:5" s="159" customFormat="1" ht="16.5">
      <c r="A33" s="157" t="s">
        <v>0</v>
      </c>
      <c r="B33" s="80" t="s">
        <v>6</v>
      </c>
      <c r="C33" s="51" t="s">
        <v>7</v>
      </c>
      <c r="D33" s="80" t="s">
        <v>2</v>
      </c>
      <c r="E33" s="158" t="s">
        <v>3</v>
      </c>
    </row>
    <row r="34" spans="1:5" s="10" customFormat="1" ht="43.5" customHeight="1">
      <c r="A34" s="71" t="s">
        <v>33</v>
      </c>
      <c r="B34" s="28" t="s">
        <v>1637</v>
      </c>
      <c r="C34" s="7">
        <v>910</v>
      </c>
      <c r="D34" s="9"/>
      <c r="E34" s="72" t="s">
        <v>1638</v>
      </c>
    </row>
    <row r="35" spans="1:5" s="10" customFormat="1" ht="43.5" customHeight="1">
      <c r="A35" s="71" t="s">
        <v>1635</v>
      </c>
      <c r="B35" s="28" t="s">
        <v>841</v>
      </c>
      <c r="C35" s="7">
        <v>625</v>
      </c>
      <c r="D35" s="6"/>
      <c r="E35" s="72" t="s">
        <v>1636</v>
      </c>
    </row>
    <row r="36" spans="1:5" s="10" customFormat="1" ht="43.5" customHeight="1">
      <c r="A36" s="101" t="s">
        <v>18</v>
      </c>
      <c r="B36" s="28" t="s">
        <v>1633</v>
      </c>
      <c r="C36" s="7">
        <v>240</v>
      </c>
      <c r="D36" s="50"/>
      <c r="E36" s="72" t="s">
        <v>1634</v>
      </c>
    </row>
    <row r="37" spans="1:5" ht="21.75" customHeight="1">
      <c r="A37" s="174" t="s">
        <v>1632</v>
      </c>
      <c r="B37" s="175"/>
      <c r="C37" s="176"/>
      <c r="D37" s="51">
        <f>SUM(C34:C36)</f>
        <v>1775</v>
      </c>
      <c r="E37" s="75"/>
    </row>
    <row r="38" spans="1:5" s="159" customFormat="1" ht="16.5">
      <c r="A38" s="157" t="s">
        <v>0</v>
      </c>
      <c r="B38" s="80" t="s">
        <v>6</v>
      </c>
      <c r="C38" s="51" t="s">
        <v>7</v>
      </c>
      <c r="D38" s="80" t="s">
        <v>2</v>
      </c>
      <c r="E38" s="158" t="s">
        <v>3</v>
      </c>
    </row>
    <row r="39" spans="1:5" s="10" customFormat="1" ht="38.25" customHeight="1">
      <c r="A39" s="71" t="s">
        <v>30</v>
      </c>
      <c r="B39" s="28" t="s">
        <v>1640</v>
      </c>
      <c r="C39" s="7">
        <v>5486</v>
      </c>
      <c r="D39" s="6"/>
      <c r="E39" s="72" t="s">
        <v>1641</v>
      </c>
    </row>
    <row r="40" spans="1:5" ht="21.75" customHeight="1">
      <c r="A40" s="174" t="s">
        <v>1639</v>
      </c>
      <c r="B40" s="175"/>
      <c r="C40" s="176"/>
      <c r="D40" s="51">
        <f>SUM(C39)</f>
        <v>5486</v>
      </c>
      <c r="E40" s="75"/>
    </row>
    <row r="41" spans="1:5" s="159" customFormat="1" ht="16.5">
      <c r="A41" s="157" t="s">
        <v>0</v>
      </c>
      <c r="B41" s="80" t="s">
        <v>6</v>
      </c>
      <c r="C41" s="51" t="s">
        <v>7</v>
      </c>
      <c r="D41" s="80" t="s">
        <v>2</v>
      </c>
      <c r="E41" s="158" t="s">
        <v>3</v>
      </c>
    </row>
    <row r="42" spans="1:5" s="154" customFormat="1" ht="42.75" customHeight="1">
      <c r="A42" s="71" t="s">
        <v>13</v>
      </c>
      <c r="B42" s="28" t="s">
        <v>1668</v>
      </c>
      <c r="C42" s="7">
        <v>1300</v>
      </c>
      <c r="D42" s="28"/>
      <c r="E42" s="72" t="s">
        <v>1669</v>
      </c>
    </row>
    <row r="43" spans="1:5" s="10" customFormat="1" ht="42.75" customHeight="1">
      <c r="A43" s="71" t="s">
        <v>24</v>
      </c>
      <c r="B43" s="28" t="s">
        <v>1642</v>
      </c>
      <c r="C43" s="7">
        <v>350</v>
      </c>
      <c r="D43" s="6"/>
      <c r="E43" s="72" t="s">
        <v>1643</v>
      </c>
    </row>
    <row r="44" spans="1:5" ht="21.75" customHeight="1">
      <c r="A44" s="174" t="s">
        <v>193</v>
      </c>
      <c r="B44" s="175"/>
      <c r="C44" s="176"/>
      <c r="D44" s="51">
        <f>SUM(C42:C43)</f>
        <v>1650</v>
      </c>
      <c r="E44" s="75"/>
    </row>
    <row r="45" spans="1:5" s="159" customFormat="1" ht="16.5">
      <c r="A45" s="157" t="s">
        <v>0</v>
      </c>
      <c r="B45" s="80" t="s">
        <v>6</v>
      </c>
      <c r="C45" s="51" t="s">
        <v>7</v>
      </c>
      <c r="D45" s="80" t="s">
        <v>2</v>
      </c>
      <c r="E45" s="158" t="s">
        <v>3</v>
      </c>
    </row>
    <row r="46" spans="1:5" s="10" customFormat="1" ht="38.25" customHeight="1">
      <c r="A46" s="71" t="s">
        <v>15</v>
      </c>
      <c r="B46" s="28" t="s">
        <v>1666</v>
      </c>
      <c r="C46" s="7">
        <v>7700</v>
      </c>
      <c r="D46" s="6"/>
      <c r="E46" s="72" t="s">
        <v>1667</v>
      </c>
    </row>
    <row r="47" spans="1:5" ht="21.75" customHeight="1">
      <c r="A47" s="174" t="s">
        <v>1665</v>
      </c>
      <c r="B47" s="175"/>
      <c r="C47" s="176"/>
      <c r="D47" s="51">
        <f>SUM(C46)</f>
        <v>7700</v>
      </c>
      <c r="E47" s="75"/>
    </row>
    <row r="48" spans="1:5" ht="20.25" customHeight="1" thickBot="1">
      <c r="A48" s="114" t="s">
        <v>1</v>
      </c>
      <c r="B48" s="62"/>
      <c r="C48" s="115"/>
      <c r="D48" s="85">
        <f>D21+D6+D37+D47+D40+D32+D44</f>
        <v>32429</v>
      </c>
      <c r="E48" s="80"/>
    </row>
    <row r="49" spans="2:5" ht="17.25" thickTop="1">
      <c r="B49" s="10" t="s">
        <v>8</v>
      </c>
      <c r="D49" s="154"/>
      <c r="E49" s="81" t="s">
        <v>203</v>
      </c>
    </row>
  </sheetData>
  <sheetProtection/>
  <mergeCells count="20">
    <mergeCell ref="A13:A14"/>
    <mergeCell ref="D13:D14"/>
    <mergeCell ref="A44:C44"/>
    <mergeCell ref="A47:C47"/>
    <mergeCell ref="A40:C40"/>
    <mergeCell ref="A37:C37"/>
    <mergeCell ref="A21:C21"/>
    <mergeCell ref="A32:C32"/>
    <mergeCell ref="A24:A25"/>
    <mergeCell ref="D24:D25"/>
    <mergeCell ref="A28:A29"/>
    <mergeCell ref="A30:A31"/>
    <mergeCell ref="D28:D29"/>
    <mergeCell ref="D30:D31"/>
    <mergeCell ref="A6:C6"/>
    <mergeCell ref="A1:E1"/>
    <mergeCell ref="A8:A12"/>
    <mergeCell ref="D8:D12"/>
    <mergeCell ref="A16:A17"/>
    <mergeCell ref="D16:D17"/>
  </mergeCells>
  <printOptions/>
  <pageMargins left="0.31496062992125984" right="0.31496062992125984" top="0.1968503937007874" bottom="0.5905511811023623" header="0.31496062992125984" footer="0.31496062992125984"/>
  <pageSetup horizontalDpi="600" verticalDpi="600" orientation="portrait" paperSize="9" scale="98" r:id="rId1"/>
  <headerFooter>
    <oddFooter>&amp;C&amp;P/&amp;N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115" zoomScaleNormal="115" zoomScalePageLayoutView="0" workbookViewId="0" topLeftCell="A46">
      <selection activeCell="Q573" sqref="Q573"/>
    </sheetView>
  </sheetViews>
  <sheetFormatPr defaultColWidth="9.00390625" defaultRowHeight="20.25" customHeight="1"/>
  <cols>
    <col min="1" max="1" width="7.625" style="29" customWidth="1"/>
    <col min="2" max="2" width="10.625" style="10" customWidth="1"/>
    <col min="3" max="3" width="10.625" style="19" customWidth="1"/>
    <col min="4" max="4" width="17.50390625" style="13" customWidth="1"/>
    <col min="5" max="5" width="48.00390625" style="20" customWidth="1"/>
    <col min="6" max="16384" width="9.00390625" style="13" customWidth="1"/>
  </cols>
  <sheetData>
    <row r="1" spans="1:5" s="10" customFormat="1" ht="21" customHeight="1">
      <c r="A1" s="187" t="s">
        <v>123</v>
      </c>
      <c r="B1" s="187"/>
      <c r="C1" s="187"/>
      <c r="D1" s="187"/>
      <c r="E1" s="187"/>
    </row>
    <row r="2" spans="1:12" s="10" customFormat="1" ht="17.25" customHeight="1">
      <c r="A2" s="34" t="s">
        <v>0</v>
      </c>
      <c r="B2" s="6" t="s">
        <v>6</v>
      </c>
      <c r="C2" s="7" t="s">
        <v>7</v>
      </c>
      <c r="D2" s="6" t="s">
        <v>2</v>
      </c>
      <c r="E2" s="11" t="s">
        <v>3</v>
      </c>
      <c r="F2" s="10">
        <v>1000</v>
      </c>
      <c r="G2" s="10">
        <v>500</v>
      </c>
      <c r="H2" s="10">
        <v>100</v>
      </c>
      <c r="I2" s="10">
        <v>50</v>
      </c>
      <c r="J2" s="10">
        <v>10</v>
      </c>
      <c r="K2" s="10">
        <v>5</v>
      </c>
      <c r="L2" s="10">
        <v>1</v>
      </c>
    </row>
    <row r="3" spans="1:13" s="10" customFormat="1" ht="31.5" customHeight="1">
      <c r="A3" s="35" t="s">
        <v>63</v>
      </c>
      <c r="B3" s="23" t="s">
        <v>64</v>
      </c>
      <c r="C3" s="7">
        <v>200</v>
      </c>
      <c r="D3" s="54"/>
      <c r="E3" s="8" t="s">
        <v>65</v>
      </c>
      <c r="H3" s="10">
        <v>200</v>
      </c>
      <c r="I3" s="10">
        <v>50</v>
      </c>
      <c r="M3" s="10">
        <f>SUM(F3:L3)</f>
        <v>250</v>
      </c>
    </row>
    <row r="4" spans="1:13" s="10" customFormat="1" ht="15" customHeight="1">
      <c r="A4" s="182" t="s">
        <v>104</v>
      </c>
      <c r="B4" s="23" t="s">
        <v>105</v>
      </c>
      <c r="C4" s="7">
        <v>200</v>
      </c>
      <c r="D4" s="198"/>
      <c r="E4" s="8" t="s">
        <v>97</v>
      </c>
      <c r="H4" s="10">
        <v>200</v>
      </c>
      <c r="M4" s="10">
        <f aca="true" t="shared" si="0" ref="M4:M33">SUM(F4:L4)</f>
        <v>200</v>
      </c>
    </row>
    <row r="5" spans="1:13" s="10" customFormat="1" ht="15" customHeight="1">
      <c r="A5" s="197"/>
      <c r="B5" s="23" t="s">
        <v>102</v>
      </c>
      <c r="C5" s="30">
        <v>300</v>
      </c>
      <c r="D5" s="198"/>
      <c r="E5" s="8" t="s">
        <v>103</v>
      </c>
      <c r="F5" s="10">
        <v>1000</v>
      </c>
      <c r="G5" s="10">
        <v>500</v>
      </c>
      <c r="H5" s="10">
        <v>200</v>
      </c>
      <c r="I5" s="10">
        <v>50</v>
      </c>
      <c r="M5" s="10">
        <f t="shared" si="0"/>
        <v>1750</v>
      </c>
    </row>
    <row r="6" spans="1:13" s="10" customFormat="1" ht="15" customHeight="1">
      <c r="A6" s="183"/>
      <c r="B6" s="23" t="s">
        <v>101</v>
      </c>
      <c r="C6" s="30">
        <v>300</v>
      </c>
      <c r="D6" s="198"/>
      <c r="E6" s="8" t="s">
        <v>100</v>
      </c>
      <c r="H6" s="10">
        <v>200</v>
      </c>
      <c r="M6" s="10">
        <f t="shared" si="0"/>
        <v>200</v>
      </c>
    </row>
    <row r="7" spans="1:5" s="10" customFormat="1" ht="14.25" customHeight="1">
      <c r="A7" s="182" t="s">
        <v>140</v>
      </c>
      <c r="B7" s="23" t="s">
        <v>141</v>
      </c>
      <c r="C7" s="30">
        <v>300</v>
      </c>
      <c r="D7" s="179"/>
      <c r="E7" s="8" t="s">
        <v>142</v>
      </c>
    </row>
    <row r="8" spans="1:5" s="10" customFormat="1" ht="14.25" customHeight="1">
      <c r="A8" s="197"/>
      <c r="B8" s="23" t="s">
        <v>143</v>
      </c>
      <c r="C8" s="30">
        <v>300</v>
      </c>
      <c r="D8" s="180"/>
      <c r="E8" s="8" t="s">
        <v>142</v>
      </c>
    </row>
    <row r="9" spans="1:5" s="10" customFormat="1" ht="14.25" customHeight="1">
      <c r="A9" s="183"/>
      <c r="B9" s="23" t="s">
        <v>133</v>
      </c>
      <c r="C9" s="30">
        <v>250</v>
      </c>
      <c r="D9" s="181"/>
      <c r="E9" s="8" t="s">
        <v>137</v>
      </c>
    </row>
    <row r="10" spans="1:5" s="10" customFormat="1" ht="31.5" customHeight="1">
      <c r="A10" s="47" t="s">
        <v>124</v>
      </c>
      <c r="B10" s="23" t="s">
        <v>126</v>
      </c>
      <c r="C10" s="30">
        <v>250</v>
      </c>
      <c r="D10" s="6"/>
      <c r="E10" s="8" t="s">
        <v>127</v>
      </c>
    </row>
    <row r="11" spans="1:5" s="10" customFormat="1" ht="31.5" customHeight="1">
      <c r="A11" s="47" t="s">
        <v>124</v>
      </c>
      <c r="B11" s="23" t="s">
        <v>125</v>
      </c>
      <c r="C11" s="30">
        <v>250</v>
      </c>
      <c r="D11" s="6"/>
      <c r="E11" s="8" t="s">
        <v>130</v>
      </c>
    </row>
    <row r="12" spans="1:5" s="10" customFormat="1" ht="16.5" customHeight="1">
      <c r="A12" s="182" t="s">
        <v>144</v>
      </c>
      <c r="B12" s="23" t="s">
        <v>145</v>
      </c>
      <c r="C12" s="30">
        <v>250</v>
      </c>
      <c r="D12" s="179"/>
      <c r="E12" s="8" t="s">
        <v>146</v>
      </c>
    </row>
    <row r="13" spans="1:5" s="10" customFormat="1" ht="16.5" customHeight="1">
      <c r="A13" s="183"/>
      <c r="B13" s="23" t="s">
        <v>128</v>
      </c>
      <c r="C13" s="30">
        <v>200</v>
      </c>
      <c r="D13" s="181"/>
      <c r="E13" s="8" t="s">
        <v>129</v>
      </c>
    </row>
    <row r="14" spans="1:13" s="10" customFormat="1" ht="31.5" customHeight="1">
      <c r="A14" s="31" t="s">
        <v>114</v>
      </c>
      <c r="B14" s="23" t="s">
        <v>115</v>
      </c>
      <c r="C14" s="7">
        <v>1650</v>
      </c>
      <c r="D14" s="6"/>
      <c r="E14" s="8" t="s">
        <v>116</v>
      </c>
      <c r="G14" s="10">
        <v>500</v>
      </c>
      <c r="M14" s="10">
        <f t="shared" si="0"/>
        <v>500</v>
      </c>
    </row>
    <row r="15" spans="1:13" s="10" customFormat="1" ht="31.5" customHeight="1">
      <c r="A15" s="47" t="s">
        <v>98</v>
      </c>
      <c r="B15" s="48" t="s">
        <v>99</v>
      </c>
      <c r="C15" s="65">
        <v>300</v>
      </c>
      <c r="D15" s="21"/>
      <c r="E15" s="8" t="s">
        <v>100</v>
      </c>
      <c r="H15" s="10">
        <v>200</v>
      </c>
      <c r="M15" s="10">
        <f t="shared" si="0"/>
        <v>200</v>
      </c>
    </row>
    <row r="16" spans="1:13" s="10" customFormat="1" ht="31.5" customHeight="1">
      <c r="A16" s="31" t="s">
        <v>85</v>
      </c>
      <c r="B16" s="23">
        <v>34</v>
      </c>
      <c r="C16" s="7">
        <f>34*50</f>
        <v>1700</v>
      </c>
      <c r="D16" s="6"/>
      <c r="E16" s="8" t="s">
        <v>86</v>
      </c>
      <c r="H16" s="10">
        <v>200</v>
      </c>
      <c r="M16" s="10">
        <f t="shared" si="0"/>
        <v>200</v>
      </c>
    </row>
    <row r="17" spans="1:13" s="10" customFormat="1" ht="31.5" customHeight="1">
      <c r="A17" s="31" t="s">
        <v>95</v>
      </c>
      <c r="B17" s="23" t="s">
        <v>96</v>
      </c>
      <c r="C17" s="30">
        <v>200</v>
      </c>
      <c r="D17" s="6"/>
      <c r="E17" s="8" t="s">
        <v>97</v>
      </c>
      <c r="H17" s="10">
        <v>200</v>
      </c>
      <c r="M17" s="10">
        <f t="shared" si="0"/>
        <v>200</v>
      </c>
    </row>
    <row r="18" spans="1:5" s="10" customFormat="1" ht="31.5" customHeight="1">
      <c r="A18" s="31" t="s">
        <v>134</v>
      </c>
      <c r="B18" s="23" t="s">
        <v>135</v>
      </c>
      <c r="C18" s="30">
        <v>250</v>
      </c>
      <c r="D18" s="6"/>
      <c r="E18" s="8" t="s">
        <v>136</v>
      </c>
    </row>
    <row r="19" spans="1:13" s="10" customFormat="1" ht="31.5" customHeight="1">
      <c r="A19" s="31" t="s">
        <v>106</v>
      </c>
      <c r="B19" s="23" t="s">
        <v>107</v>
      </c>
      <c r="C19" s="7">
        <v>300</v>
      </c>
      <c r="D19" s="6"/>
      <c r="E19" s="8" t="s">
        <v>108</v>
      </c>
      <c r="F19" s="10">
        <v>1000</v>
      </c>
      <c r="G19" s="10">
        <v>500</v>
      </c>
      <c r="M19" s="10">
        <f t="shared" si="0"/>
        <v>1500</v>
      </c>
    </row>
    <row r="20" spans="1:13" s="10" customFormat="1" ht="31.5" customHeight="1">
      <c r="A20" s="31" t="s">
        <v>109</v>
      </c>
      <c r="B20" s="23" t="s">
        <v>110</v>
      </c>
      <c r="C20" s="7">
        <v>200</v>
      </c>
      <c r="D20" s="6"/>
      <c r="E20" s="8" t="s">
        <v>111</v>
      </c>
      <c r="H20" s="10">
        <v>300</v>
      </c>
      <c r="M20" s="10">
        <f t="shared" si="0"/>
        <v>300</v>
      </c>
    </row>
    <row r="21" spans="1:13" s="10" customFormat="1" ht="18.75" customHeight="1">
      <c r="A21" s="182" t="s">
        <v>34</v>
      </c>
      <c r="B21" s="23" t="s">
        <v>68</v>
      </c>
      <c r="C21" s="30">
        <v>200</v>
      </c>
      <c r="D21" s="179"/>
      <c r="E21" s="8" t="s">
        <v>69</v>
      </c>
      <c r="F21" s="10">
        <v>1000</v>
      </c>
      <c r="G21" s="10">
        <v>500</v>
      </c>
      <c r="H21" s="10">
        <v>400</v>
      </c>
      <c r="I21" s="10">
        <v>50</v>
      </c>
      <c r="M21" s="10">
        <f t="shared" si="0"/>
        <v>1950</v>
      </c>
    </row>
    <row r="22" spans="1:13" s="10" customFormat="1" ht="18.75" customHeight="1">
      <c r="A22" s="183"/>
      <c r="B22" s="23" t="s">
        <v>66</v>
      </c>
      <c r="C22" s="30">
        <v>300</v>
      </c>
      <c r="D22" s="181"/>
      <c r="E22" s="8" t="s">
        <v>67</v>
      </c>
      <c r="H22" s="10">
        <v>200</v>
      </c>
      <c r="M22" s="10">
        <f>SUM(F22:L22)</f>
        <v>200</v>
      </c>
    </row>
    <row r="23" spans="1:13" s="10" customFormat="1" ht="18.75" customHeight="1">
      <c r="A23" s="182" t="s">
        <v>74</v>
      </c>
      <c r="B23" s="23" t="s">
        <v>77</v>
      </c>
      <c r="C23" s="30">
        <v>200</v>
      </c>
      <c r="D23" s="179"/>
      <c r="E23" s="8" t="s">
        <v>78</v>
      </c>
      <c r="H23" s="10">
        <v>200</v>
      </c>
      <c r="M23" s="10">
        <f t="shared" si="0"/>
        <v>200</v>
      </c>
    </row>
    <row r="24" spans="1:13" s="10" customFormat="1" ht="18.75" customHeight="1">
      <c r="A24" s="183"/>
      <c r="B24" s="23" t="s">
        <v>75</v>
      </c>
      <c r="C24" s="30">
        <v>350</v>
      </c>
      <c r="D24" s="181"/>
      <c r="E24" s="8" t="s">
        <v>76</v>
      </c>
      <c r="H24" s="10">
        <v>200</v>
      </c>
      <c r="M24" s="10">
        <f t="shared" si="0"/>
        <v>200</v>
      </c>
    </row>
    <row r="25" spans="1:13" s="10" customFormat="1" ht="31.5" customHeight="1">
      <c r="A25" s="31" t="s">
        <v>79</v>
      </c>
      <c r="B25" s="23" t="s">
        <v>80</v>
      </c>
      <c r="C25" s="30">
        <v>500</v>
      </c>
      <c r="D25" s="9"/>
      <c r="E25" s="8" t="s">
        <v>81</v>
      </c>
      <c r="F25" s="10">
        <v>1000</v>
      </c>
      <c r="G25" s="10">
        <v>500</v>
      </c>
      <c r="H25" s="10">
        <v>100</v>
      </c>
      <c r="M25" s="10">
        <f t="shared" si="0"/>
        <v>1600</v>
      </c>
    </row>
    <row r="26" spans="1:13" ht="21" customHeight="1">
      <c r="A26" s="174" t="s">
        <v>122</v>
      </c>
      <c r="B26" s="175"/>
      <c r="C26" s="176"/>
      <c r="D26" s="36">
        <f>SUM(C3:C25)</f>
        <v>8950</v>
      </c>
      <c r="E26" s="26"/>
      <c r="M26" s="10">
        <f t="shared" si="0"/>
        <v>0</v>
      </c>
    </row>
    <row r="27" spans="1:13" ht="17.25" customHeight="1">
      <c r="A27" s="34" t="s">
        <v>0</v>
      </c>
      <c r="B27" s="6" t="s">
        <v>6</v>
      </c>
      <c r="C27" s="7" t="s">
        <v>7</v>
      </c>
      <c r="D27" s="6" t="s">
        <v>2</v>
      </c>
      <c r="E27" s="11" t="s">
        <v>3</v>
      </c>
      <c r="M27" s="10">
        <f t="shared" si="0"/>
        <v>0</v>
      </c>
    </row>
    <row r="28" spans="1:13" s="10" customFormat="1" ht="18.75" customHeight="1">
      <c r="A28" s="182" t="s">
        <v>104</v>
      </c>
      <c r="B28" s="23" t="s">
        <v>105</v>
      </c>
      <c r="C28" s="7">
        <v>80</v>
      </c>
      <c r="D28" s="179"/>
      <c r="E28" s="8" t="s">
        <v>97</v>
      </c>
      <c r="H28" s="10">
        <v>100</v>
      </c>
      <c r="M28" s="10">
        <f t="shared" si="0"/>
        <v>100</v>
      </c>
    </row>
    <row r="29" spans="1:13" s="10" customFormat="1" ht="18.75" customHeight="1">
      <c r="A29" s="183"/>
      <c r="B29" s="23" t="s">
        <v>102</v>
      </c>
      <c r="C29" s="30">
        <v>120</v>
      </c>
      <c r="D29" s="181"/>
      <c r="E29" s="8" t="s">
        <v>103</v>
      </c>
      <c r="H29" s="10">
        <v>200</v>
      </c>
      <c r="M29" s="10">
        <f>SUM(F29:L29)</f>
        <v>200</v>
      </c>
    </row>
    <row r="30" spans="1:5" s="10" customFormat="1" ht="30" customHeight="1">
      <c r="A30" s="47" t="s">
        <v>132</v>
      </c>
      <c r="B30" s="23" t="s">
        <v>133</v>
      </c>
      <c r="C30" s="30">
        <v>100</v>
      </c>
      <c r="D30" s="21"/>
      <c r="E30" s="8" t="s">
        <v>137</v>
      </c>
    </row>
    <row r="31" spans="1:5" s="10" customFormat="1" ht="30" customHeight="1">
      <c r="A31" s="47" t="s">
        <v>124</v>
      </c>
      <c r="B31" s="23" t="s">
        <v>125</v>
      </c>
      <c r="C31" s="30">
        <v>100</v>
      </c>
      <c r="D31" s="6"/>
      <c r="E31" s="8" t="s">
        <v>130</v>
      </c>
    </row>
    <row r="32" spans="1:13" s="10" customFormat="1" ht="30" customHeight="1">
      <c r="A32" s="31" t="s">
        <v>95</v>
      </c>
      <c r="B32" s="23" t="s">
        <v>96</v>
      </c>
      <c r="C32" s="30">
        <v>80</v>
      </c>
      <c r="D32" s="6"/>
      <c r="E32" s="8" t="s">
        <v>97</v>
      </c>
      <c r="F32" s="10">
        <v>1000</v>
      </c>
      <c r="G32" s="10">
        <v>500</v>
      </c>
      <c r="H32" s="10">
        <v>400</v>
      </c>
      <c r="I32" s="10">
        <v>50</v>
      </c>
      <c r="M32" s="10">
        <f>SUM(F32:L32)</f>
        <v>1950</v>
      </c>
    </row>
    <row r="33" spans="1:13" s="10" customFormat="1" ht="30" customHeight="1">
      <c r="A33" s="31" t="s">
        <v>109</v>
      </c>
      <c r="B33" s="23" t="s">
        <v>110</v>
      </c>
      <c r="C33" s="7">
        <v>80</v>
      </c>
      <c r="D33" s="6"/>
      <c r="E33" s="8" t="s">
        <v>111</v>
      </c>
      <c r="H33" s="10">
        <v>200</v>
      </c>
      <c r="M33" s="10">
        <f t="shared" si="0"/>
        <v>200</v>
      </c>
    </row>
    <row r="34" spans="1:13" s="10" customFormat="1" ht="30" customHeight="1">
      <c r="A34" s="31" t="s">
        <v>34</v>
      </c>
      <c r="B34" s="23" t="s">
        <v>68</v>
      </c>
      <c r="C34" s="30">
        <v>80</v>
      </c>
      <c r="D34" s="9"/>
      <c r="E34" s="8" t="s">
        <v>69</v>
      </c>
      <c r="H34" s="10">
        <v>200</v>
      </c>
      <c r="M34" s="10">
        <f>SUM(F34:L34)</f>
        <v>200</v>
      </c>
    </row>
    <row r="35" spans="1:5" ht="21" customHeight="1">
      <c r="A35" s="174" t="s">
        <v>4</v>
      </c>
      <c r="B35" s="175"/>
      <c r="C35" s="176"/>
      <c r="D35" s="49">
        <f>SUM(C28:C34)</f>
        <v>640</v>
      </c>
      <c r="E35" s="14"/>
    </row>
    <row r="36" spans="1:5" ht="15" customHeight="1">
      <c r="A36" s="62"/>
      <c r="B36" s="62"/>
      <c r="C36" s="62"/>
      <c r="D36" s="66"/>
      <c r="E36" s="67"/>
    </row>
    <row r="37" spans="1:5" s="17" customFormat="1" ht="17.25" customHeight="1">
      <c r="A37" s="37" t="s">
        <v>0</v>
      </c>
      <c r="B37" s="15" t="s">
        <v>6</v>
      </c>
      <c r="C37" s="18" t="s">
        <v>7</v>
      </c>
      <c r="D37" s="15" t="s">
        <v>2</v>
      </c>
      <c r="E37" s="16" t="s">
        <v>3</v>
      </c>
    </row>
    <row r="38" spans="1:13" s="17" customFormat="1" ht="36" customHeight="1">
      <c r="A38" s="27">
        <v>102</v>
      </c>
      <c r="B38" s="43" t="s">
        <v>87</v>
      </c>
      <c r="C38" s="30">
        <v>500</v>
      </c>
      <c r="D38" s="49"/>
      <c r="E38" s="41" t="s">
        <v>88</v>
      </c>
      <c r="F38" s="17">
        <v>1000</v>
      </c>
      <c r="H38" s="17">
        <v>200</v>
      </c>
      <c r="M38" s="17">
        <f>SUM(F38:L38)</f>
        <v>1200</v>
      </c>
    </row>
    <row r="39" spans="1:5" s="17" customFormat="1" ht="20.25" customHeight="1">
      <c r="A39" s="199" t="s">
        <v>60</v>
      </c>
      <c r="B39" s="200"/>
      <c r="C39" s="201"/>
      <c r="D39" s="36">
        <f>SUM(C38:C38)</f>
        <v>500</v>
      </c>
      <c r="E39" s="39" t="s">
        <v>20</v>
      </c>
    </row>
    <row r="40" spans="1:5" s="17" customFormat="1" ht="36" customHeight="1">
      <c r="A40" s="43">
        <v>102</v>
      </c>
      <c r="B40" s="43" t="s">
        <v>117</v>
      </c>
      <c r="C40" s="30">
        <v>3850</v>
      </c>
      <c r="D40" s="63"/>
      <c r="E40" s="41" t="s">
        <v>121</v>
      </c>
    </row>
    <row r="41" spans="1:5" s="17" customFormat="1" ht="24" customHeight="1">
      <c r="A41" s="191">
        <v>103</v>
      </c>
      <c r="B41" s="43" t="s">
        <v>118</v>
      </c>
      <c r="C41" s="30">
        <v>825</v>
      </c>
      <c r="D41" s="195"/>
      <c r="E41" s="41" t="s">
        <v>120</v>
      </c>
    </row>
    <row r="42" spans="1:5" s="17" customFormat="1" ht="24" customHeight="1">
      <c r="A42" s="192"/>
      <c r="B42" s="43" t="s">
        <v>119</v>
      </c>
      <c r="C42" s="30">
        <v>825</v>
      </c>
      <c r="D42" s="196"/>
      <c r="E42" s="41" t="s">
        <v>120</v>
      </c>
    </row>
    <row r="43" spans="1:5" s="17" customFormat="1" ht="36" customHeight="1">
      <c r="A43" s="64">
        <v>203</v>
      </c>
      <c r="B43" s="43" t="s">
        <v>125</v>
      </c>
      <c r="C43" s="30">
        <v>300</v>
      </c>
      <c r="D43" s="68"/>
      <c r="E43" s="41" t="s">
        <v>131</v>
      </c>
    </row>
    <row r="44" spans="1:13" s="17" customFormat="1" ht="36" customHeight="1">
      <c r="A44" s="43">
        <v>203</v>
      </c>
      <c r="B44" s="43" t="s">
        <v>93</v>
      </c>
      <c r="C44" s="30">
        <v>400</v>
      </c>
      <c r="D44" s="44"/>
      <c r="E44" s="41" t="s">
        <v>94</v>
      </c>
      <c r="F44" s="17">
        <v>1000</v>
      </c>
      <c r="G44" s="17">
        <v>500</v>
      </c>
      <c r="H44" s="17">
        <v>300</v>
      </c>
      <c r="M44" s="17">
        <f aca="true" t="shared" si="1" ref="M44:M51">SUM(F44:L44)</f>
        <v>1800</v>
      </c>
    </row>
    <row r="45" spans="1:13" ht="20.25" customHeight="1" thickBot="1">
      <c r="A45" s="174" t="s">
        <v>52</v>
      </c>
      <c r="B45" s="175"/>
      <c r="C45" s="176"/>
      <c r="D45" s="38">
        <f>SUM(C40:C44)</f>
        <v>6200</v>
      </c>
      <c r="E45" s="39" t="s">
        <v>55</v>
      </c>
      <c r="M45" s="17"/>
    </row>
    <row r="46" spans="1:13" ht="36" customHeight="1" thickTop="1">
      <c r="A46" s="43">
        <v>204</v>
      </c>
      <c r="B46" s="43" t="s">
        <v>61</v>
      </c>
      <c r="C46" s="46">
        <v>1225</v>
      </c>
      <c r="D46" s="44"/>
      <c r="E46" s="41" t="s">
        <v>62</v>
      </c>
      <c r="F46" s="13">
        <v>2000</v>
      </c>
      <c r="H46" s="13">
        <v>100</v>
      </c>
      <c r="J46" s="13">
        <v>20</v>
      </c>
      <c r="K46" s="13">
        <v>5</v>
      </c>
      <c r="M46" s="17">
        <f t="shared" si="1"/>
        <v>2125</v>
      </c>
    </row>
    <row r="47" spans="1:5" ht="20.25" customHeight="1" thickBot="1">
      <c r="A47" s="174" t="s">
        <v>70</v>
      </c>
      <c r="B47" s="175"/>
      <c r="C47" s="176"/>
      <c r="D47" s="38">
        <f>SUM(C46)</f>
        <v>1225</v>
      </c>
      <c r="E47" s="39" t="s">
        <v>71</v>
      </c>
    </row>
    <row r="48" spans="1:5" ht="24" customHeight="1" thickTop="1">
      <c r="A48" s="191">
        <v>403</v>
      </c>
      <c r="B48" s="43" t="s">
        <v>112</v>
      </c>
      <c r="C48" s="40">
        <v>425</v>
      </c>
      <c r="D48" s="193"/>
      <c r="E48" s="41" t="s">
        <v>113</v>
      </c>
    </row>
    <row r="49" spans="1:13" ht="24" customHeight="1">
      <c r="A49" s="192"/>
      <c r="B49" s="43" t="s">
        <v>72</v>
      </c>
      <c r="C49" s="40">
        <v>600</v>
      </c>
      <c r="D49" s="194"/>
      <c r="E49" s="41" t="s">
        <v>73</v>
      </c>
      <c r="F49" s="13">
        <v>1000</v>
      </c>
      <c r="H49" s="13">
        <v>400</v>
      </c>
      <c r="J49" s="13">
        <v>40</v>
      </c>
      <c r="M49" s="17">
        <f t="shared" si="1"/>
        <v>1440</v>
      </c>
    </row>
    <row r="50" spans="1:5" ht="20.25" customHeight="1" thickBot="1">
      <c r="A50" s="174" t="s">
        <v>38</v>
      </c>
      <c r="B50" s="175"/>
      <c r="C50" s="176"/>
      <c r="D50" s="38">
        <f>SUM(C48:C49)</f>
        <v>1025</v>
      </c>
      <c r="E50" s="39" t="s">
        <v>58</v>
      </c>
    </row>
    <row r="51" spans="1:13" ht="36" customHeight="1" thickTop="1">
      <c r="A51" s="43">
        <v>202</v>
      </c>
      <c r="B51" s="43" t="s">
        <v>82</v>
      </c>
      <c r="C51" s="40">
        <v>70</v>
      </c>
      <c r="D51" s="44"/>
      <c r="E51" s="41" t="s">
        <v>83</v>
      </c>
      <c r="F51" s="13">
        <v>2000</v>
      </c>
      <c r="H51" s="13">
        <v>400</v>
      </c>
      <c r="M51" s="17">
        <f t="shared" si="1"/>
        <v>2400</v>
      </c>
    </row>
    <row r="52" spans="1:5" ht="20.25" customHeight="1" thickBot="1">
      <c r="A52" s="174" t="s">
        <v>84</v>
      </c>
      <c r="B52" s="175"/>
      <c r="C52" s="176"/>
      <c r="D52" s="38">
        <f>SUM(C51)</f>
        <v>70</v>
      </c>
      <c r="E52" s="39" t="s">
        <v>58</v>
      </c>
    </row>
    <row r="53" spans="1:13" s="17" customFormat="1" ht="36" customHeight="1" thickTop="1">
      <c r="A53" s="43">
        <v>203</v>
      </c>
      <c r="B53" s="43" t="s">
        <v>89</v>
      </c>
      <c r="C53" s="46">
        <v>4300</v>
      </c>
      <c r="D53" s="44"/>
      <c r="E53" s="41" t="s">
        <v>90</v>
      </c>
      <c r="G53" s="17">
        <v>500</v>
      </c>
      <c r="H53" s="17">
        <v>200</v>
      </c>
      <c r="M53" s="17">
        <f>SUM(F53:L53)</f>
        <v>700</v>
      </c>
    </row>
    <row r="54" spans="1:5" s="17" customFormat="1" ht="36" customHeight="1">
      <c r="A54" s="43">
        <v>505</v>
      </c>
      <c r="B54" s="43" t="s">
        <v>138</v>
      </c>
      <c r="C54" s="46">
        <v>10300</v>
      </c>
      <c r="D54" s="49"/>
      <c r="E54" s="41" t="s">
        <v>139</v>
      </c>
    </row>
    <row r="55" spans="1:13" ht="20.25" customHeight="1">
      <c r="A55" s="174" t="s">
        <v>91</v>
      </c>
      <c r="B55" s="175"/>
      <c r="C55" s="176"/>
      <c r="D55" s="49">
        <f>SUM(C53:C54)</f>
        <v>14600</v>
      </c>
      <c r="E55" s="39" t="s">
        <v>92</v>
      </c>
      <c r="F55" s="13">
        <f aca="true" t="shared" si="2" ref="F55:M55">SUM(F1:F53)</f>
        <v>13000</v>
      </c>
      <c r="G55" s="13">
        <f t="shared" si="2"/>
        <v>4500</v>
      </c>
      <c r="H55" s="13">
        <f t="shared" si="2"/>
        <v>5600</v>
      </c>
      <c r="I55" s="13">
        <f t="shared" si="2"/>
        <v>250</v>
      </c>
      <c r="J55" s="13">
        <f t="shared" si="2"/>
        <v>70</v>
      </c>
      <c r="K55" s="13">
        <f t="shared" si="2"/>
        <v>10</v>
      </c>
      <c r="L55" s="13">
        <f t="shared" si="2"/>
        <v>1</v>
      </c>
      <c r="M55" s="13">
        <f t="shared" si="2"/>
        <v>21765</v>
      </c>
    </row>
    <row r="56" spans="1:5" ht="21" customHeight="1">
      <c r="A56" s="174" t="s">
        <v>1</v>
      </c>
      <c r="B56" s="175"/>
      <c r="C56" s="176"/>
      <c r="D56" s="51">
        <f>D55+D52+D50+D45+D39+D35+D26+D47</f>
        <v>33210</v>
      </c>
      <c r="E56" s="45" t="s">
        <v>56</v>
      </c>
    </row>
    <row r="57" ht="17.25" customHeight="1">
      <c r="B57" s="10" t="s">
        <v>8</v>
      </c>
    </row>
  </sheetData>
  <sheetProtection/>
  <mergeCells count="26">
    <mergeCell ref="A7:A9"/>
    <mergeCell ref="D7:D9"/>
    <mergeCell ref="A12:A13"/>
    <mergeCell ref="D12:D13"/>
    <mergeCell ref="A35:C35"/>
    <mergeCell ref="A21:A22"/>
    <mergeCell ref="D21:D22"/>
    <mergeCell ref="D23:D24"/>
    <mergeCell ref="A26:C26"/>
    <mergeCell ref="A23:A24"/>
    <mergeCell ref="A56:C56"/>
    <mergeCell ref="A55:C55"/>
    <mergeCell ref="A52:C52"/>
    <mergeCell ref="A50:C50"/>
    <mergeCell ref="A47:C47"/>
    <mergeCell ref="A45:C45"/>
    <mergeCell ref="A1:E1"/>
    <mergeCell ref="A48:A49"/>
    <mergeCell ref="D48:D49"/>
    <mergeCell ref="A41:A42"/>
    <mergeCell ref="D41:D42"/>
    <mergeCell ref="A28:A29"/>
    <mergeCell ref="D28:D29"/>
    <mergeCell ref="A4:A6"/>
    <mergeCell ref="D4:D6"/>
    <mergeCell ref="A39:C39"/>
  </mergeCells>
  <printOptions/>
  <pageMargins left="0.3937007874015748" right="0.3937007874015748" top="0.3" bottom="0" header="0.2362204724409449" footer="0.15748031496062992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1">
      <selection activeCell="Q573" sqref="Q573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00390625" style="19" bestFit="1" customWidth="1"/>
    <col min="4" max="4" width="18.50390625" style="13" customWidth="1"/>
    <col min="5" max="5" width="50.75390625" style="12" customWidth="1"/>
    <col min="6" max="16384" width="9.00390625" style="13" customWidth="1"/>
  </cols>
  <sheetData>
    <row r="1" spans="1:5" s="10" customFormat="1" ht="21" customHeight="1">
      <c r="A1" s="116" t="s">
        <v>527</v>
      </c>
      <c r="B1" s="116"/>
      <c r="C1" s="116"/>
      <c r="D1" s="116"/>
      <c r="E1" s="116"/>
    </row>
    <row r="2" spans="1:5" s="10" customFormat="1" ht="17.25" customHeight="1">
      <c r="A2" s="34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14.25" customHeight="1">
      <c r="A3" s="35" t="s">
        <v>15</v>
      </c>
      <c r="B3" s="23" t="s">
        <v>541</v>
      </c>
      <c r="C3" s="7">
        <v>360</v>
      </c>
      <c r="D3" s="54"/>
      <c r="E3" s="8" t="s">
        <v>542</v>
      </c>
    </row>
    <row r="4" spans="1:5" s="10" customFormat="1" ht="14.25" customHeight="1">
      <c r="A4" s="47" t="s">
        <v>15</v>
      </c>
      <c r="B4" s="23" t="s">
        <v>598</v>
      </c>
      <c r="C4" s="30">
        <v>240</v>
      </c>
      <c r="D4" s="56"/>
      <c r="E4" s="8" t="s">
        <v>599</v>
      </c>
    </row>
    <row r="5" spans="1:5" s="10" customFormat="1" ht="27" customHeight="1">
      <c r="A5" s="31" t="s">
        <v>30</v>
      </c>
      <c r="B5" s="23" t="s">
        <v>588</v>
      </c>
      <c r="C5" s="7">
        <v>180</v>
      </c>
      <c r="D5" s="9"/>
      <c r="E5" s="8" t="s">
        <v>589</v>
      </c>
    </row>
    <row r="6" spans="1:5" s="10" customFormat="1" ht="14.25" customHeight="1">
      <c r="A6" s="35" t="s">
        <v>40</v>
      </c>
      <c r="B6" s="23" t="s">
        <v>563</v>
      </c>
      <c r="C6" s="30">
        <v>300</v>
      </c>
      <c r="D6" s="54"/>
      <c r="E6" s="8" t="s">
        <v>564</v>
      </c>
    </row>
    <row r="7" spans="1:5" s="10" customFormat="1" ht="14.25" customHeight="1">
      <c r="A7" s="47" t="s">
        <v>621</v>
      </c>
      <c r="B7" s="23" t="s">
        <v>569</v>
      </c>
      <c r="C7" s="30">
        <v>300</v>
      </c>
      <c r="D7" s="56"/>
      <c r="E7" s="8" t="s">
        <v>570</v>
      </c>
    </row>
    <row r="8" spans="1:5" s="10" customFormat="1" ht="27" customHeight="1">
      <c r="A8" s="83" t="s">
        <v>31</v>
      </c>
      <c r="B8" s="23" t="s">
        <v>613</v>
      </c>
      <c r="C8" s="30">
        <v>240</v>
      </c>
      <c r="D8" s="105"/>
      <c r="E8" s="8" t="s">
        <v>614</v>
      </c>
    </row>
    <row r="9" spans="1:5" s="10" customFormat="1" ht="14.25" customHeight="1">
      <c r="A9" s="35" t="s">
        <v>545</v>
      </c>
      <c r="B9" s="23" t="s">
        <v>546</v>
      </c>
      <c r="C9" s="7">
        <v>240</v>
      </c>
      <c r="D9" s="54"/>
      <c r="E9" s="8" t="s">
        <v>547</v>
      </c>
    </row>
    <row r="10" spans="1:5" s="10" customFormat="1" ht="14.25" customHeight="1">
      <c r="A10" s="47" t="s">
        <v>22</v>
      </c>
      <c r="B10" s="43" t="s">
        <v>533</v>
      </c>
      <c r="C10" s="30">
        <v>120</v>
      </c>
      <c r="D10" s="56"/>
      <c r="E10" s="41" t="s">
        <v>535</v>
      </c>
    </row>
    <row r="11" spans="1:5" s="10" customFormat="1" ht="14.25" customHeight="1">
      <c r="A11" s="35" t="s">
        <v>575</v>
      </c>
      <c r="B11" s="23" t="s">
        <v>576</v>
      </c>
      <c r="C11" s="30">
        <v>120</v>
      </c>
      <c r="D11" s="54"/>
      <c r="E11" s="8" t="s">
        <v>577</v>
      </c>
    </row>
    <row r="12" spans="1:5" s="10" customFormat="1" ht="14.25" customHeight="1">
      <c r="A12" s="47" t="s">
        <v>16</v>
      </c>
      <c r="B12" s="28" t="s">
        <v>583</v>
      </c>
      <c r="C12" s="7">
        <v>180</v>
      </c>
      <c r="D12" s="56"/>
      <c r="E12" s="72" t="s">
        <v>584</v>
      </c>
    </row>
    <row r="13" spans="1:5" s="10" customFormat="1" ht="14.25" customHeight="1">
      <c r="A13" s="35" t="s">
        <v>603</v>
      </c>
      <c r="B13" s="23" t="s">
        <v>604</v>
      </c>
      <c r="C13" s="7">
        <v>240</v>
      </c>
      <c r="D13" s="54"/>
      <c r="E13" s="8" t="s">
        <v>605</v>
      </c>
    </row>
    <row r="14" spans="1:5" s="10" customFormat="1" ht="14.25" customHeight="1">
      <c r="A14" s="47" t="s">
        <v>25</v>
      </c>
      <c r="B14" s="23" t="s">
        <v>580</v>
      </c>
      <c r="C14" s="30">
        <v>300</v>
      </c>
      <c r="D14" s="56"/>
      <c r="E14" s="8" t="s">
        <v>581</v>
      </c>
    </row>
    <row r="15" spans="1:5" s="10" customFormat="1" ht="27" customHeight="1">
      <c r="A15" s="83" t="s">
        <v>153</v>
      </c>
      <c r="B15" s="23" t="s">
        <v>619</v>
      </c>
      <c r="C15" s="30">
        <v>240</v>
      </c>
      <c r="D15" s="105"/>
      <c r="E15" s="8" t="s">
        <v>544</v>
      </c>
    </row>
    <row r="16" spans="1:5" s="10" customFormat="1" ht="27" customHeight="1">
      <c r="A16" s="31" t="s">
        <v>610</v>
      </c>
      <c r="B16" s="23" t="s">
        <v>147</v>
      </c>
      <c r="C16" s="7">
        <v>120</v>
      </c>
      <c r="D16" s="9"/>
      <c r="E16" s="8" t="s">
        <v>611</v>
      </c>
    </row>
    <row r="17" spans="1:5" s="10" customFormat="1" ht="27" customHeight="1">
      <c r="A17" s="31" t="s">
        <v>19</v>
      </c>
      <c r="B17" s="23" t="s">
        <v>548</v>
      </c>
      <c r="C17" s="30">
        <v>240</v>
      </c>
      <c r="D17" s="9"/>
      <c r="E17" s="8" t="s">
        <v>547</v>
      </c>
    </row>
    <row r="18" spans="1:5" s="10" customFormat="1" ht="27" customHeight="1">
      <c r="A18" s="31" t="s">
        <v>41</v>
      </c>
      <c r="B18" s="23" t="s">
        <v>592</v>
      </c>
      <c r="C18" s="30">
        <v>300</v>
      </c>
      <c r="D18" s="9"/>
      <c r="E18" s="110" t="s">
        <v>596</v>
      </c>
    </row>
    <row r="19" spans="1:5" s="10" customFormat="1" ht="27" customHeight="1">
      <c r="A19" s="31" t="s">
        <v>585</v>
      </c>
      <c r="B19" s="23" t="s">
        <v>586</v>
      </c>
      <c r="C19" s="30">
        <v>120</v>
      </c>
      <c r="D19" s="9"/>
      <c r="E19" s="8" t="s">
        <v>587</v>
      </c>
    </row>
    <row r="20" spans="1:5" s="10" customFormat="1" ht="27" customHeight="1">
      <c r="A20" s="31" t="s">
        <v>39</v>
      </c>
      <c r="B20" s="23" t="s">
        <v>536</v>
      </c>
      <c r="C20" s="30">
        <v>300</v>
      </c>
      <c r="D20" s="9"/>
      <c r="E20" s="8" t="s">
        <v>537</v>
      </c>
    </row>
    <row r="21" spans="1:5" s="10" customFormat="1" ht="27" customHeight="1">
      <c r="A21" s="35" t="s">
        <v>616</v>
      </c>
      <c r="B21" s="23" t="s">
        <v>617</v>
      </c>
      <c r="C21" s="30">
        <v>60</v>
      </c>
      <c r="D21" s="54"/>
      <c r="E21" s="8" t="s">
        <v>618</v>
      </c>
    </row>
    <row r="22" spans="1:5" s="10" customFormat="1" ht="12.75" customHeight="1">
      <c r="A22" s="35" t="s">
        <v>35</v>
      </c>
      <c r="B22" s="23" t="s">
        <v>208</v>
      </c>
      <c r="C22" s="30">
        <v>240</v>
      </c>
      <c r="D22" s="54"/>
      <c r="E22" s="8" t="s">
        <v>544</v>
      </c>
    </row>
    <row r="23" spans="1:5" s="10" customFormat="1" ht="12.75" customHeight="1">
      <c r="A23" s="83" t="s">
        <v>35</v>
      </c>
      <c r="B23" s="23" t="s">
        <v>543</v>
      </c>
      <c r="C23" s="30">
        <v>240</v>
      </c>
      <c r="D23" s="58"/>
      <c r="E23" s="8" t="s">
        <v>544</v>
      </c>
    </row>
    <row r="24" spans="1:5" s="10" customFormat="1" ht="12.75" customHeight="1">
      <c r="A24" s="83" t="s">
        <v>35</v>
      </c>
      <c r="B24" s="23" t="s">
        <v>571</v>
      </c>
      <c r="C24" s="30">
        <v>180</v>
      </c>
      <c r="D24" s="58"/>
      <c r="E24" s="8" t="s">
        <v>572</v>
      </c>
    </row>
    <row r="25" spans="1:5" s="10" customFormat="1" ht="12.75" customHeight="1">
      <c r="A25" s="47" t="s">
        <v>35</v>
      </c>
      <c r="B25" s="23" t="s">
        <v>562</v>
      </c>
      <c r="C25" s="30">
        <v>240</v>
      </c>
      <c r="D25" s="56"/>
      <c r="E25" s="8" t="s">
        <v>544</v>
      </c>
    </row>
    <row r="26" spans="1:5" s="10" customFormat="1" ht="27" customHeight="1">
      <c r="A26" s="31" t="s">
        <v>26</v>
      </c>
      <c r="B26" s="23" t="s">
        <v>150</v>
      </c>
      <c r="C26" s="30">
        <v>300</v>
      </c>
      <c r="D26" s="9"/>
      <c r="E26" s="8" t="s">
        <v>581</v>
      </c>
    </row>
    <row r="27" spans="1:5" ht="15.75" customHeight="1" thickBot="1">
      <c r="A27" s="114" t="s">
        <v>5</v>
      </c>
      <c r="B27" s="62"/>
      <c r="C27" s="115"/>
      <c r="D27" s="85">
        <f>SUM(C3:C26)</f>
        <v>5400</v>
      </c>
      <c r="E27" s="75"/>
    </row>
    <row r="28" spans="1:5" ht="17.25" customHeight="1" thickTop="1">
      <c r="A28" s="34" t="s">
        <v>0</v>
      </c>
      <c r="B28" s="6" t="s">
        <v>6</v>
      </c>
      <c r="C28" s="7" t="s">
        <v>7</v>
      </c>
      <c r="D28" s="21" t="s">
        <v>2</v>
      </c>
      <c r="E28" s="11" t="s">
        <v>3</v>
      </c>
    </row>
    <row r="29" spans="1:5" s="10" customFormat="1" ht="26.25" customHeight="1">
      <c r="A29" s="31" t="s">
        <v>597</v>
      </c>
      <c r="B29" s="23" t="s">
        <v>598</v>
      </c>
      <c r="C29" s="30">
        <v>80</v>
      </c>
      <c r="D29" s="9"/>
      <c r="E29" s="8" t="s">
        <v>599</v>
      </c>
    </row>
    <row r="30" spans="1:5" s="10" customFormat="1" ht="26.25" customHeight="1">
      <c r="A30" s="31" t="s">
        <v>30</v>
      </c>
      <c r="B30" s="23" t="s">
        <v>188</v>
      </c>
      <c r="C30" s="7">
        <v>60</v>
      </c>
      <c r="D30" s="9"/>
      <c r="E30" s="8" t="s">
        <v>589</v>
      </c>
    </row>
    <row r="31" spans="1:5" s="10" customFormat="1" ht="26.25" customHeight="1">
      <c r="A31" s="31" t="s">
        <v>40</v>
      </c>
      <c r="B31" s="23" t="s">
        <v>563</v>
      </c>
      <c r="C31" s="30">
        <v>100</v>
      </c>
      <c r="D31" s="9"/>
      <c r="E31" s="8" t="s">
        <v>564</v>
      </c>
    </row>
    <row r="32" spans="1:5" s="10" customFormat="1" ht="14.25" customHeight="1">
      <c r="A32" s="35" t="s">
        <v>57</v>
      </c>
      <c r="B32" s="23" t="s">
        <v>560</v>
      </c>
      <c r="C32" s="30">
        <f>(23+19)*20</f>
        <v>840</v>
      </c>
      <c r="D32" s="54"/>
      <c r="E32" s="8" t="s">
        <v>602</v>
      </c>
    </row>
    <row r="33" spans="1:5" s="10" customFormat="1" ht="14.25" customHeight="1">
      <c r="A33" s="47" t="s">
        <v>57</v>
      </c>
      <c r="B33" s="23" t="s">
        <v>257</v>
      </c>
      <c r="C33" s="30">
        <v>840</v>
      </c>
      <c r="D33" s="56"/>
      <c r="E33" s="8" t="s">
        <v>602</v>
      </c>
    </row>
    <row r="34" spans="1:5" s="10" customFormat="1" ht="26.25" customHeight="1">
      <c r="A34" s="31" t="s">
        <v>31</v>
      </c>
      <c r="B34" s="23" t="s">
        <v>613</v>
      </c>
      <c r="C34" s="30">
        <v>80</v>
      </c>
      <c r="D34" s="6"/>
      <c r="E34" s="8" t="s">
        <v>614</v>
      </c>
    </row>
    <row r="35" spans="1:5" s="10" customFormat="1" ht="26.25" customHeight="1">
      <c r="A35" s="83" t="s">
        <v>153</v>
      </c>
      <c r="B35" s="23" t="s">
        <v>619</v>
      </c>
      <c r="C35" s="30">
        <v>80</v>
      </c>
      <c r="D35" s="105"/>
      <c r="E35" s="8" t="s">
        <v>544</v>
      </c>
    </row>
    <row r="36" spans="1:5" s="10" customFormat="1" ht="26.25" customHeight="1">
      <c r="A36" s="31" t="s">
        <v>19</v>
      </c>
      <c r="B36" s="23" t="s">
        <v>578</v>
      </c>
      <c r="C36" s="30">
        <v>100</v>
      </c>
      <c r="D36" s="6"/>
      <c r="E36" s="8" t="s">
        <v>579</v>
      </c>
    </row>
    <row r="37" spans="1:5" s="10" customFormat="1" ht="26.25" customHeight="1">
      <c r="A37" s="31" t="s">
        <v>39</v>
      </c>
      <c r="B37" s="23" t="s">
        <v>536</v>
      </c>
      <c r="C37" s="30">
        <v>100</v>
      </c>
      <c r="D37" s="9"/>
      <c r="E37" s="8" t="s">
        <v>537</v>
      </c>
    </row>
    <row r="38" spans="1:5" s="10" customFormat="1" ht="26.25" customHeight="1">
      <c r="A38" s="35" t="s">
        <v>616</v>
      </c>
      <c r="B38" s="23" t="s">
        <v>617</v>
      </c>
      <c r="C38" s="30">
        <v>20</v>
      </c>
      <c r="D38" s="54"/>
      <c r="E38" s="8" t="s">
        <v>618</v>
      </c>
    </row>
    <row r="39" spans="1:5" s="10" customFormat="1" ht="11.25" customHeight="1">
      <c r="A39" s="35" t="s">
        <v>35</v>
      </c>
      <c r="B39" s="23" t="s">
        <v>208</v>
      </c>
      <c r="C39" s="30">
        <v>80</v>
      </c>
      <c r="D39" s="54"/>
      <c r="E39" s="8" t="s">
        <v>544</v>
      </c>
    </row>
    <row r="40" spans="1:5" s="10" customFormat="1" ht="11.25" customHeight="1">
      <c r="A40" s="83" t="s">
        <v>35</v>
      </c>
      <c r="B40" s="23" t="s">
        <v>543</v>
      </c>
      <c r="C40" s="30">
        <v>80</v>
      </c>
      <c r="D40" s="58"/>
      <c r="E40" s="8" t="s">
        <v>544</v>
      </c>
    </row>
    <row r="41" spans="1:5" s="10" customFormat="1" ht="11.25" customHeight="1">
      <c r="A41" s="83" t="s">
        <v>35</v>
      </c>
      <c r="B41" s="23" t="s">
        <v>571</v>
      </c>
      <c r="C41" s="30">
        <v>60</v>
      </c>
      <c r="D41" s="58"/>
      <c r="E41" s="8" t="s">
        <v>572</v>
      </c>
    </row>
    <row r="42" spans="1:5" s="10" customFormat="1" ht="11.25" customHeight="1">
      <c r="A42" s="47" t="s">
        <v>622</v>
      </c>
      <c r="B42" s="23" t="s">
        <v>562</v>
      </c>
      <c r="C42" s="30">
        <v>80</v>
      </c>
      <c r="D42" s="56"/>
      <c r="E42" s="8" t="s">
        <v>544</v>
      </c>
    </row>
    <row r="43" spans="1:5" ht="15.75" customHeight="1" thickBot="1">
      <c r="A43" s="114" t="s">
        <v>4</v>
      </c>
      <c r="B43" s="62"/>
      <c r="C43" s="115"/>
      <c r="D43" s="85">
        <f>SUM(C29:C42)</f>
        <v>2600</v>
      </c>
      <c r="E43" s="75"/>
    </row>
    <row r="44" spans="1:5" ht="1.5" customHeight="1" thickTop="1">
      <c r="A44" s="73"/>
      <c r="B44" s="73"/>
      <c r="C44" s="76"/>
      <c r="D44" s="113"/>
      <c r="E44" s="77"/>
    </row>
    <row r="45" spans="1:5" s="17" customFormat="1" ht="17.25" customHeight="1">
      <c r="A45" s="37" t="s">
        <v>0</v>
      </c>
      <c r="B45" s="15" t="s">
        <v>6</v>
      </c>
      <c r="C45" s="18" t="s">
        <v>7</v>
      </c>
      <c r="D45" s="15" t="s">
        <v>2</v>
      </c>
      <c r="E45" s="16" t="s">
        <v>3</v>
      </c>
    </row>
    <row r="46" spans="1:5" s="10" customFormat="1" ht="30" customHeight="1">
      <c r="A46" s="64">
        <v>201</v>
      </c>
      <c r="B46" s="43" t="s">
        <v>560</v>
      </c>
      <c r="C46" s="30">
        <v>700</v>
      </c>
      <c r="D46" s="104"/>
      <c r="E46" s="41" t="s">
        <v>561</v>
      </c>
    </row>
    <row r="47" spans="1:5" s="10" customFormat="1" ht="30" customHeight="1">
      <c r="A47" s="64">
        <v>304</v>
      </c>
      <c r="B47" s="43" t="s">
        <v>528</v>
      </c>
      <c r="C47" s="30">
        <v>700</v>
      </c>
      <c r="D47" s="112"/>
      <c r="E47" s="41" t="s">
        <v>529</v>
      </c>
    </row>
    <row r="48" spans="1:5" s="17" customFormat="1" ht="30" customHeight="1">
      <c r="A48" s="43">
        <v>305</v>
      </c>
      <c r="B48" s="43" t="s">
        <v>463</v>
      </c>
      <c r="C48" s="30">
        <v>400</v>
      </c>
      <c r="D48" s="109"/>
      <c r="E48" s="8" t="s">
        <v>606</v>
      </c>
    </row>
    <row r="49" spans="1:5" s="17" customFormat="1" ht="13.5" customHeight="1">
      <c r="A49" s="35" t="s">
        <v>565</v>
      </c>
      <c r="B49" s="23" t="s">
        <v>566</v>
      </c>
      <c r="C49" s="30">
        <v>900</v>
      </c>
      <c r="D49" s="54"/>
      <c r="E49" s="8" t="s">
        <v>567</v>
      </c>
    </row>
    <row r="50" spans="1:5" s="17" customFormat="1" ht="15.75" customHeight="1">
      <c r="A50" s="47" t="s">
        <v>35</v>
      </c>
      <c r="B50" s="23" t="s">
        <v>562</v>
      </c>
      <c r="C50" s="30">
        <v>300</v>
      </c>
      <c r="D50" s="56"/>
      <c r="E50" s="8" t="s">
        <v>568</v>
      </c>
    </row>
    <row r="51" spans="1:5" s="17" customFormat="1" ht="20.25" customHeight="1" thickBot="1">
      <c r="A51" s="117" t="s">
        <v>60</v>
      </c>
      <c r="B51" s="118"/>
      <c r="C51" s="119"/>
      <c r="D51" s="85">
        <f>SUM(C46:C50)</f>
        <v>3000</v>
      </c>
      <c r="E51" s="39"/>
    </row>
    <row r="52" spans="1:5" ht="30" customHeight="1" thickTop="1">
      <c r="A52" s="70">
        <v>205</v>
      </c>
      <c r="B52" s="70" t="s">
        <v>609</v>
      </c>
      <c r="C52" s="106">
        <v>4800</v>
      </c>
      <c r="D52" s="103"/>
      <c r="E52" s="41" t="s">
        <v>608</v>
      </c>
    </row>
    <row r="53" spans="1:5" ht="30" customHeight="1">
      <c r="A53" s="70">
        <v>503</v>
      </c>
      <c r="B53" s="70" t="s">
        <v>607</v>
      </c>
      <c r="C53" s="106">
        <v>4800</v>
      </c>
      <c r="D53" s="107"/>
      <c r="E53" s="41" t="s">
        <v>608</v>
      </c>
    </row>
    <row r="54" spans="1:5" ht="20.25" customHeight="1" thickBot="1">
      <c r="A54" s="114" t="s">
        <v>84</v>
      </c>
      <c r="B54" s="62"/>
      <c r="C54" s="115"/>
      <c r="D54" s="85">
        <f>SUM(C52:C53)</f>
        <v>9600</v>
      </c>
      <c r="E54" s="39"/>
    </row>
    <row r="55" spans="1:5" ht="30" customHeight="1" thickTop="1">
      <c r="A55" s="43">
        <v>303</v>
      </c>
      <c r="B55" s="43" t="s">
        <v>554</v>
      </c>
      <c r="C55" s="30">
        <f>300+280</f>
        <v>580</v>
      </c>
      <c r="D55" s="103"/>
      <c r="E55" s="41" t="s">
        <v>555</v>
      </c>
    </row>
    <row r="56" spans="1:5" ht="13.5" customHeight="1">
      <c r="A56" s="70">
        <v>505</v>
      </c>
      <c r="B56" s="70" t="s">
        <v>531</v>
      </c>
      <c r="C56" s="106">
        <v>70</v>
      </c>
      <c r="D56" s="122"/>
      <c r="E56" s="41" t="s">
        <v>532</v>
      </c>
    </row>
    <row r="57" spans="1:5" ht="13.5" customHeight="1">
      <c r="A57" s="64">
        <v>505</v>
      </c>
      <c r="B57" s="70" t="s">
        <v>556</v>
      </c>
      <c r="C57" s="106">
        <v>700</v>
      </c>
      <c r="D57" s="123"/>
      <c r="E57" s="41" t="s">
        <v>557</v>
      </c>
    </row>
    <row r="58" spans="1:5" ht="20.25" customHeight="1" thickBot="1">
      <c r="A58" s="114" t="s">
        <v>530</v>
      </c>
      <c r="B58" s="62"/>
      <c r="C58" s="115"/>
      <c r="D58" s="79">
        <f>SUM(C55:C57)</f>
        <v>1350</v>
      </c>
      <c r="E58" s="78"/>
    </row>
    <row r="59" spans="1:5" s="17" customFormat="1" ht="30" customHeight="1" thickTop="1">
      <c r="A59" s="43">
        <v>102</v>
      </c>
      <c r="B59" s="43" t="s">
        <v>600</v>
      </c>
      <c r="C59" s="30">
        <f>240+50+150</f>
        <v>440</v>
      </c>
      <c r="D59" s="7"/>
      <c r="E59" s="41" t="s">
        <v>601</v>
      </c>
    </row>
    <row r="60" spans="1:5" s="17" customFormat="1" ht="30" customHeight="1">
      <c r="A60" s="43">
        <v>104</v>
      </c>
      <c r="B60" s="43" t="s">
        <v>590</v>
      </c>
      <c r="C60" s="30">
        <v>300</v>
      </c>
      <c r="D60" s="7"/>
      <c r="E60" s="41" t="s">
        <v>591</v>
      </c>
    </row>
    <row r="61" spans="1:5" s="10" customFormat="1" ht="30" customHeight="1">
      <c r="A61" s="83" t="s">
        <v>31</v>
      </c>
      <c r="B61" s="23" t="s">
        <v>613</v>
      </c>
      <c r="C61" s="30">
        <v>300</v>
      </c>
      <c r="D61" s="105"/>
      <c r="E61" s="8" t="s">
        <v>615</v>
      </c>
    </row>
    <row r="62" spans="1:5" s="17" customFormat="1" ht="30" customHeight="1">
      <c r="A62" s="43">
        <v>205</v>
      </c>
      <c r="B62" s="43" t="s">
        <v>533</v>
      </c>
      <c r="C62" s="30">
        <v>75</v>
      </c>
      <c r="D62" s="7"/>
      <c r="E62" s="41" t="s">
        <v>534</v>
      </c>
    </row>
    <row r="63" spans="1:5" ht="20.25" customHeight="1" thickBot="1">
      <c r="A63" s="114" t="s">
        <v>52</v>
      </c>
      <c r="B63" s="62"/>
      <c r="C63" s="115"/>
      <c r="D63" s="79">
        <f>SUM(C59:C62)</f>
        <v>1115</v>
      </c>
      <c r="E63" s="78"/>
    </row>
    <row r="64" spans="1:5" ht="13.5" customHeight="1" thickTop="1">
      <c r="A64" s="70">
        <v>305</v>
      </c>
      <c r="B64" s="70" t="s">
        <v>463</v>
      </c>
      <c r="C64" s="106">
        <v>160</v>
      </c>
      <c r="D64" s="124"/>
      <c r="E64" s="41" t="s">
        <v>582</v>
      </c>
    </row>
    <row r="65" spans="1:5" ht="13.5" customHeight="1">
      <c r="A65" s="64">
        <v>305</v>
      </c>
      <c r="B65" s="70" t="s">
        <v>89</v>
      </c>
      <c r="C65" s="106">
        <v>160</v>
      </c>
      <c r="D65" s="123"/>
      <c r="E65" s="41" t="s">
        <v>582</v>
      </c>
    </row>
    <row r="66" spans="1:5" ht="30" customHeight="1">
      <c r="A66" s="43">
        <v>405</v>
      </c>
      <c r="B66" s="43" t="s">
        <v>573</v>
      </c>
      <c r="C66" s="30">
        <v>1067</v>
      </c>
      <c r="D66" s="51"/>
      <c r="E66" s="41" t="s">
        <v>574</v>
      </c>
    </row>
    <row r="67" spans="1:5" ht="30" customHeight="1">
      <c r="A67" s="70">
        <v>501</v>
      </c>
      <c r="B67" s="70" t="s">
        <v>154</v>
      </c>
      <c r="C67" s="106">
        <v>160</v>
      </c>
      <c r="D67" s="107"/>
      <c r="E67" s="41" t="s">
        <v>593</v>
      </c>
    </row>
    <row r="68" spans="1:5" ht="30" customHeight="1">
      <c r="A68" s="70">
        <v>603</v>
      </c>
      <c r="B68" s="70" t="s">
        <v>538</v>
      </c>
      <c r="C68" s="106">
        <v>940</v>
      </c>
      <c r="D68" s="51"/>
      <c r="E68" s="41" t="s">
        <v>539</v>
      </c>
    </row>
    <row r="69" spans="1:5" ht="30" customHeight="1">
      <c r="A69" s="70">
        <v>605</v>
      </c>
      <c r="B69" s="70" t="s">
        <v>595</v>
      </c>
      <c r="C69" s="106">
        <v>160</v>
      </c>
      <c r="D69" s="107"/>
      <c r="E69" s="41" t="s">
        <v>594</v>
      </c>
    </row>
    <row r="70" spans="1:5" ht="20.25" customHeight="1" thickBot="1">
      <c r="A70" s="114" t="s">
        <v>38</v>
      </c>
      <c r="B70" s="62"/>
      <c r="C70" s="115"/>
      <c r="D70" s="79">
        <f>SUM(C64:C69)</f>
        <v>2647</v>
      </c>
      <c r="E70" s="78"/>
    </row>
    <row r="71" spans="1:5" ht="30" customHeight="1" thickTop="1">
      <c r="A71" s="43">
        <v>201</v>
      </c>
      <c r="B71" s="43" t="s">
        <v>549</v>
      </c>
      <c r="C71" s="30">
        <v>1225</v>
      </c>
      <c r="D71" s="51"/>
      <c r="E71" s="41" t="s">
        <v>550</v>
      </c>
    </row>
    <row r="72" spans="1:5" ht="30" customHeight="1">
      <c r="A72" s="43">
        <v>202</v>
      </c>
      <c r="B72" s="43" t="s">
        <v>552</v>
      </c>
      <c r="C72" s="30">
        <v>1225</v>
      </c>
      <c r="D72" s="51"/>
      <c r="E72" s="41" t="s">
        <v>551</v>
      </c>
    </row>
    <row r="73" spans="1:5" ht="30" customHeight="1">
      <c r="A73" s="43">
        <v>203</v>
      </c>
      <c r="B73" s="43" t="s">
        <v>553</v>
      </c>
      <c r="C73" s="30">
        <v>1225</v>
      </c>
      <c r="D73" s="51"/>
      <c r="E73" s="41" t="s">
        <v>551</v>
      </c>
    </row>
    <row r="74" spans="1:5" ht="20.25" customHeight="1" thickBot="1">
      <c r="A74" s="114" t="s">
        <v>612</v>
      </c>
      <c r="B74" s="62"/>
      <c r="C74" s="115"/>
      <c r="D74" s="79">
        <f>SUM(C71:C73)</f>
        <v>3675</v>
      </c>
      <c r="E74" s="78"/>
    </row>
    <row r="75" spans="1:5" s="17" customFormat="1" ht="44.25" customHeight="1" thickTop="1">
      <c r="A75" s="43" t="s">
        <v>540</v>
      </c>
      <c r="B75" s="43" t="s">
        <v>558</v>
      </c>
      <c r="C75" s="30">
        <v>4300</v>
      </c>
      <c r="D75" s="108" t="s">
        <v>620</v>
      </c>
      <c r="E75" s="41" t="s">
        <v>559</v>
      </c>
    </row>
    <row r="76" spans="1:5" ht="20.25" customHeight="1">
      <c r="A76" s="114" t="s">
        <v>91</v>
      </c>
      <c r="B76" s="62"/>
      <c r="C76" s="115"/>
      <c r="D76" s="51">
        <f>SUM(C75:C75)</f>
        <v>4300</v>
      </c>
      <c r="E76" s="78"/>
    </row>
    <row r="77" spans="1:5" ht="21" customHeight="1" thickBot="1">
      <c r="A77" s="120" t="s">
        <v>1</v>
      </c>
      <c r="B77" s="73"/>
      <c r="C77" s="121"/>
      <c r="D77" s="85">
        <f>D76+D70+D63+D51+D43+D27+D74+D58+D54</f>
        <v>33687</v>
      </c>
      <c r="E77" s="111" t="s">
        <v>56</v>
      </c>
    </row>
    <row r="78" ht="17.25" customHeight="1" thickTop="1">
      <c r="B78" s="10" t="s">
        <v>8</v>
      </c>
    </row>
  </sheetData>
  <sheetProtection/>
  <printOptions/>
  <pageMargins left="0.2" right="0.26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7.50390625" style="19" bestFit="1" customWidth="1"/>
    <col min="4" max="4" width="18.50390625" style="13" customWidth="1"/>
    <col min="5" max="5" width="50.75390625" style="12" customWidth="1"/>
    <col min="6" max="6" width="6.50390625" style="13" bestFit="1" customWidth="1"/>
    <col min="7" max="7" width="5.50390625" style="13" bestFit="1" customWidth="1"/>
    <col min="8" max="8" width="6.50390625" style="13" bestFit="1" customWidth="1"/>
    <col min="9" max="9" width="5.50390625" style="13" bestFit="1" customWidth="1"/>
    <col min="10" max="10" width="4.625" style="13" customWidth="1"/>
    <col min="11" max="12" width="2.50390625" style="13" bestFit="1" customWidth="1"/>
    <col min="13" max="13" width="6.50390625" style="13" bestFit="1" customWidth="1"/>
    <col min="14" max="16384" width="9.00390625" style="13" customWidth="1"/>
  </cols>
  <sheetData>
    <row r="1" spans="1:5" s="10" customFormat="1" ht="21" customHeight="1">
      <c r="A1" s="187" t="s">
        <v>158</v>
      </c>
      <c r="B1" s="187"/>
      <c r="C1" s="187"/>
      <c r="D1" s="187"/>
      <c r="E1" s="187"/>
    </row>
    <row r="2" spans="1:12" s="10" customFormat="1" ht="17.25" customHeight="1">
      <c r="A2" s="71" t="s">
        <v>161</v>
      </c>
      <c r="B2" s="6" t="s">
        <v>6</v>
      </c>
      <c r="C2" s="7" t="s">
        <v>7</v>
      </c>
      <c r="D2" s="6" t="s">
        <v>2</v>
      </c>
      <c r="E2" s="11" t="s">
        <v>3</v>
      </c>
      <c r="F2" s="10">
        <v>1000</v>
      </c>
      <c r="G2" s="10">
        <v>500</v>
      </c>
      <c r="H2" s="10">
        <v>100</v>
      </c>
      <c r="I2" s="10">
        <v>50</v>
      </c>
      <c r="J2" s="10">
        <v>10</v>
      </c>
      <c r="K2" s="10">
        <v>5</v>
      </c>
      <c r="L2" s="10">
        <v>1</v>
      </c>
    </row>
    <row r="3" spans="1:14" s="10" customFormat="1" ht="37.5" customHeight="1">
      <c r="A3" s="31" t="s">
        <v>184</v>
      </c>
      <c r="B3" s="23" t="s">
        <v>185</v>
      </c>
      <c r="C3" s="30">
        <f>2500+680</f>
        <v>3180</v>
      </c>
      <c r="D3" s="54"/>
      <c r="E3" s="8" t="s">
        <v>187</v>
      </c>
      <c r="F3" s="10">
        <v>3000</v>
      </c>
      <c r="H3" s="10">
        <v>400</v>
      </c>
      <c r="M3" s="10">
        <f>SUM(F3:L3)</f>
        <v>3400</v>
      </c>
      <c r="N3" s="10">
        <v>3400</v>
      </c>
    </row>
    <row r="4" spans="1:14" s="10" customFormat="1" ht="37.5" customHeight="1">
      <c r="A4" s="31" t="s">
        <v>176</v>
      </c>
      <c r="B4" s="23" t="s">
        <v>177</v>
      </c>
      <c r="C4" s="30">
        <v>3100</v>
      </c>
      <c r="D4" s="9"/>
      <c r="E4" s="8" t="s">
        <v>178</v>
      </c>
      <c r="F4" s="10">
        <v>3000</v>
      </c>
      <c r="H4" s="10">
        <v>100</v>
      </c>
      <c r="M4" s="10">
        <f aca="true" t="shared" si="0" ref="M4:M11">SUM(F4:L4)</f>
        <v>3100</v>
      </c>
      <c r="N4" s="10">
        <v>3100</v>
      </c>
    </row>
    <row r="5" spans="1:14" s="10" customFormat="1" ht="37.5" customHeight="1">
      <c r="A5" s="31" t="s">
        <v>186</v>
      </c>
      <c r="B5" s="23" t="s">
        <v>170</v>
      </c>
      <c r="C5" s="30">
        <v>2500</v>
      </c>
      <c r="D5" s="56"/>
      <c r="E5" s="2" t="s">
        <v>171</v>
      </c>
      <c r="G5" s="10">
        <v>500</v>
      </c>
      <c r="H5" s="10">
        <v>400</v>
      </c>
      <c r="M5" s="10">
        <f t="shared" si="0"/>
        <v>900</v>
      </c>
      <c r="N5" s="10">
        <v>900</v>
      </c>
    </row>
    <row r="6" spans="1:14" s="10" customFormat="1" ht="30.75" customHeight="1">
      <c r="A6" s="31" t="s">
        <v>162</v>
      </c>
      <c r="B6" s="23" t="s">
        <v>163</v>
      </c>
      <c r="C6" s="30">
        <v>3440</v>
      </c>
      <c r="D6" s="179"/>
      <c r="E6" s="8" t="s">
        <v>164</v>
      </c>
      <c r="F6" s="10">
        <v>3000</v>
      </c>
      <c r="G6" s="10">
        <v>500</v>
      </c>
      <c r="H6" s="10">
        <v>300</v>
      </c>
      <c r="I6" s="10">
        <v>50</v>
      </c>
      <c r="J6" s="10">
        <v>20</v>
      </c>
      <c r="M6" s="10">
        <f t="shared" si="0"/>
        <v>3870</v>
      </c>
      <c r="N6" s="10">
        <v>3870</v>
      </c>
    </row>
    <row r="7" spans="1:14" s="10" customFormat="1" ht="61.5" customHeight="1">
      <c r="A7" s="31" t="s">
        <v>162</v>
      </c>
      <c r="B7" s="23" t="s">
        <v>168</v>
      </c>
      <c r="C7" s="30">
        <v>5410</v>
      </c>
      <c r="D7" s="180"/>
      <c r="E7" s="42" t="s">
        <v>180</v>
      </c>
      <c r="F7" s="10">
        <v>3000</v>
      </c>
      <c r="H7" s="10">
        <v>100</v>
      </c>
      <c r="I7" s="10">
        <v>50</v>
      </c>
      <c r="J7" s="10">
        <v>30</v>
      </c>
      <c r="M7" s="10">
        <f t="shared" si="0"/>
        <v>3180</v>
      </c>
      <c r="N7" s="10">
        <v>3180</v>
      </c>
    </row>
    <row r="8" spans="1:14" s="10" customFormat="1" ht="30.75" customHeight="1">
      <c r="A8" s="31" t="s">
        <v>162</v>
      </c>
      <c r="B8" s="23" t="s">
        <v>172</v>
      </c>
      <c r="C8" s="30">
        <f>4300*90%</f>
        <v>3870</v>
      </c>
      <c r="D8" s="180"/>
      <c r="E8" s="8" t="s">
        <v>175</v>
      </c>
      <c r="F8" s="10">
        <v>2000</v>
      </c>
      <c r="G8" s="10">
        <v>500</v>
      </c>
      <c r="M8" s="10">
        <f t="shared" si="0"/>
        <v>2500</v>
      </c>
      <c r="N8" s="10">
        <v>2500</v>
      </c>
    </row>
    <row r="9" spans="1:14" s="10" customFormat="1" ht="30.75" customHeight="1">
      <c r="A9" s="31" t="s">
        <v>181</v>
      </c>
      <c r="B9" s="23" t="s">
        <v>182</v>
      </c>
      <c r="C9" s="30">
        <v>2500</v>
      </c>
      <c r="D9" s="181"/>
      <c r="E9" s="8" t="s">
        <v>183</v>
      </c>
      <c r="F9" s="10">
        <v>3000</v>
      </c>
      <c r="G9" s="10">
        <v>500</v>
      </c>
      <c r="H9" s="10">
        <v>300</v>
      </c>
      <c r="I9" s="10">
        <v>50</v>
      </c>
      <c r="J9" s="10">
        <v>20</v>
      </c>
      <c r="M9" s="10">
        <f t="shared" si="0"/>
        <v>3870</v>
      </c>
      <c r="N9" s="10">
        <v>3870</v>
      </c>
    </row>
    <row r="10" spans="1:14" s="10" customFormat="1" ht="37.5" customHeight="1">
      <c r="A10" s="31" t="s">
        <v>173</v>
      </c>
      <c r="B10" s="23" t="s">
        <v>174</v>
      </c>
      <c r="C10" s="30">
        <f>4300*90%</f>
        <v>3870</v>
      </c>
      <c r="D10" s="54"/>
      <c r="E10" s="8" t="s">
        <v>175</v>
      </c>
      <c r="F10" s="10">
        <v>5000</v>
      </c>
      <c r="H10" s="10">
        <v>400</v>
      </c>
      <c r="J10" s="10">
        <v>10</v>
      </c>
      <c r="M10" s="10">
        <f t="shared" si="0"/>
        <v>5410</v>
      </c>
      <c r="N10" s="10">
        <v>5410</v>
      </c>
    </row>
    <row r="11" spans="1:14" ht="23.25" customHeight="1">
      <c r="A11" s="174" t="s">
        <v>160</v>
      </c>
      <c r="B11" s="175"/>
      <c r="C11" s="176"/>
      <c r="D11" s="74">
        <f>SUM(C3:C10)</f>
        <v>27870</v>
      </c>
      <c r="E11" s="75" t="s">
        <v>11</v>
      </c>
      <c r="F11" s="13">
        <v>4000</v>
      </c>
      <c r="H11" s="13">
        <v>200</v>
      </c>
      <c r="J11" s="13">
        <v>20</v>
      </c>
      <c r="M11" s="10">
        <f t="shared" si="0"/>
        <v>4220</v>
      </c>
      <c r="N11" s="13">
        <v>4220</v>
      </c>
    </row>
    <row r="12" spans="1:14" ht="17.25" customHeight="1">
      <c r="A12" s="71" t="s">
        <v>161</v>
      </c>
      <c r="B12" s="6" t="s">
        <v>6</v>
      </c>
      <c r="C12" s="7" t="s">
        <v>7</v>
      </c>
      <c r="D12" s="6" t="s">
        <v>2</v>
      </c>
      <c r="E12" s="11" t="s">
        <v>3</v>
      </c>
      <c r="F12" s="13">
        <f aca="true" t="shared" si="1" ref="F12:M12">SUM(F3:F11)</f>
        <v>26000</v>
      </c>
      <c r="G12" s="13">
        <f t="shared" si="1"/>
        <v>2000</v>
      </c>
      <c r="H12" s="13">
        <f t="shared" si="1"/>
        <v>2200</v>
      </c>
      <c r="I12" s="13">
        <f t="shared" si="1"/>
        <v>150</v>
      </c>
      <c r="J12" s="13">
        <f t="shared" si="1"/>
        <v>100</v>
      </c>
      <c r="K12" s="13">
        <f t="shared" si="1"/>
        <v>0</v>
      </c>
      <c r="L12" s="13">
        <f t="shared" si="1"/>
        <v>0</v>
      </c>
      <c r="M12" s="13">
        <f t="shared" si="1"/>
        <v>30450</v>
      </c>
      <c r="N12" s="13">
        <f>SUM(N3:N11)</f>
        <v>30450</v>
      </c>
    </row>
    <row r="13" spans="1:13" ht="37.5" customHeight="1">
      <c r="A13" s="47" t="s">
        <v>165</v>
      </c>
      <c r="B13" s="23" t="s">
        <v>166</v>
      </c>
      <c r="C13" s="30">
        <v>900</v>
      </c>
      <c r="D13" s="56"/>
      <c r="E13" s="8" t="s">
        <v>167</v>
      </c>
      <c r="M13" s="10"/>
    </row>
    <row r="14" spans="1:5" s="10" customFormat="1" ht="30.75" customHeight="1">
      <c r="A14" s="31" t="s">
        <v>181</v>
      </c>
      <c r="B14" s="23" t="s">
        <v>182</v>
      </c>
      <c r="C14" s="30">
        <v>900</v>
      </c>
      <c r="D14" s="179"/>
      <c r="E14" s="8" t="s">
        <v>167</v>
      </c>
    </row>
    <row r="15" spans="1:5" s="10" customFormat="1" ht="30.75" customHeight="1">
      <c r="A15" s="35" t="s">
        <v>162</v>
      </c>
      <c r="B15" s="23" t="s">
        <v>163</v>
      </c>
      <c r="C15" s="30">
        <v>780</v>
      </c>
      <c r="D15" s="181"/>
      <c r="E15" s="8" t="s">
        <v>169</v>
      </c>
    </row>
    <row r="16" spans="1:13" ht="23.25" customHeight="1">
      <c r="A16" s="174" t="s">
        <v>159</v>
      </c>
      <c r="B16" s="175"/>
      <c r="C16" s="176"/>
      <c r="D16" s="51">
        <f>SUM(C13:C15)</f>
        <v>2580</v>
      </c>
      <c r="E16" s="75"/>
      <c r="M16" s="10">
        <f>SUM(F16:L16)</f>
        <v>0</v>
      </c>
    </row>
    <row r="17" spans="1:5" ht="21" customHeight="1">
      <c r="A17" s="174" t="s">
        <v>1</v>
      </c>
      <c r="B17" s="175"/>
      <c r="C17" s="176"/>
      <c r="D17" s="51">
        <f>D16+D11+'[1]7.24'!$C$45</f>
        <v>74620</v>
      </c>
      <c r="E17" s="80"/>
    </row>
    <row r="18" spans="2:5" ht="17.25" customHeight="1">
      <c r="B18" s="10" t="s">
        <v>8</v>
      </c>
      <c r="E18" s="81" t="s">
        <v>179</v>
      </c>
    </row>
  </sheetData>
  <sheetProtection/>
  <mergeCells count="6">
    <mergeCell ref="A17:C17"/>
    <mergeCell ref="A11:C11"/>
    <mergeCell ref="A1:E1"/>
    <mergeCell ref="A16:C16"/>
    <mergeCell ref="D6:D9"/>
    <mergeCell ref="D14:D1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9.00390625" style="13" customWidth="1"/>
    <col min="2" max="2" width="7.625" style="29" customWidth="1"/>
    <col min="3" max="3" width="10.625" style="10" customWidth="1"/>
    <col min="4" max="4" width="10.625" style="19" customWidth="1"/>
    <col min="5" max="5" width="17.50390625" style="13" customWidth="1"/>
    <col min="6" max="6" width="44.00390625" style="20" customWidth="1"/>
    <col min="7" max="16384" width="9.00390625" style="13" customWidth="1"/>
  </cols>
  <sheetData>
    <row r="1" spans="2:6" s="10" customFormat="1" ht="21" customHeight="1">
      <c r="B1" s="52" t="s">
        <v>810</v>
      </c>
      <c r="C1" s="52"/>
      <c r="D1" s="52"/>
      <c r="E1" s="52"/>
      <c r="F1" s="52"/>
    </row>
    <row r="2" spans="1:6" s="10" customFormat="1" ht="17.25" customHeight="1">
      <c r="A2" s="28" t="s">
        <v>151</v>
      </c>
      <c r="B2" s="71" t="s">
        <v>152</v>
      </c>
      <c r="C2" s="6" t="s">
        <v>6</v>
      </c>
      <c r="D2" s="7" t="s">
        <v>7</v>
      </c>
      <c r="E2" s="6" t="s">
        <v>2</v>
      </c>
      <c r="F2" s="11" t="s">
        <v>3</v>
      </c>
    </row>
    <row r="3" spans="1:6" s="10" customFormat="1" ht="30" customHeight="1">
      <c r="A3" s="6">
        <v>202</v>
      </c>
      <c r="B3" s="31" t="s">
        <v>15</v>
      </c>
      <c r="C3" s="23" t="s">
        <v>249</v>
      </c>
      <c r="D3" s="30">
        <v>360</v>
      </c>
      <c r="E3" s="9"/>
      <c r="F3" s="8" t="s">
        <v>718</v>
      </c>
    </row>
    <row r="4" spans="1:6" s="10" customFormat="1" ht="12" customHeight="1">
      <c r="A4" s="9">
        <v>204</v>
      </c>
      <c r="B4" s="31" t="s">
        <v>30</v>
      </c>
      <c r="C4" s="23" t="s">
        <v>683</v>
      </c>
      <c r="D4" s="30">
        <v>360</v>
      </c>
      <c r="E4" s="9"/>
      <c r="F4" s="8" t="s">
        <v>684</v>
      </c>
    </row>
    <row r="5" spans="1:6" s="10" customFormat="1" ht="12" customHeight="1">
      <c r="A5" s="9">
        <v>204</v>
      </c>
      <c r="B5" s="31" t="s">
        <v>685</v>
      </c>
      <c r="C5" s="23" t="s">
        <v>686</v>
      </c>
      <c r="D5" s="30">
        <v>240</v>
      </c>
      <c r="E5" s="9"/>
      <c r="F5" s="8" t="s">
        <v>687</v>
      </c>
    </row>
    <row r="6" spans="1:6" s="10" customFormat="1" ht="12" customHeight="1">
      <c r="A6" s="9">
        <v>204</v>
      </c>
      <c r="B6" s="31" t="s">
        <v>705</v>
      </c>
      <c r="C6" s="23" t="s">
        <v>200</v>
      </c>
      <c r="D6" s="30">
        <v>420</v>
      </c>
      <c r="E6" s="9"/>
      <c r="F6" s="8" t="s">
        <v>706</v>
      </c>
    </row>
    <row r="7" spans="1:6" s="10" customFormat="1" ht="12" customHeight="1">
      <c r="A7" s="9">
        <v>204</v>
      </c>
      <c r="B7" s="31" t="s">
        <v>711</v>
      </c>
      <c r="C7" s="23" t="s">
        <v>712</v>
      </c>
      <c r="D7" s="30">
        <v>240</v>
      </c>
      <c r="E7" s="9"/>
      <c r="F7" s="8" t="s">
        <v>713</v>
      </c>
    </row>
    <row r="8" spans="1:6" s="10" customFormat="1" ht="12" customHeight="1">
      <c r="A8" s="9">
        <v>301</v>
      </c>
      <c r="B8" s="31" t="s">
        <v>681</v>
      </c>
      <c r="C8" s="23" t="s">
        <v>682</v>
      </c>
      <c r="D8" s="30">
        <v>360</v>
      </c>
      <c r="E8" s="9"/>
      <c r="F8" s="8" t="s">
        <v>666</v>
      </c>
    </row>
    <row r="9" spans="1:6" s="10" customFormat="1" ht="12" customHeight="1">
      <c r="A9" s="9">
        <v>301</v>
      </c>
      <c r="B9" s="31" t="s">
        <v>33</v>
      </c>
      <c r="C9" s="23" t="s">
        <v>748</v>
      </c>
      <c r="D9" s="30">
        <v>240</v>
      </c>
      <c r="E9" s="9"/>
      <c r="F9" s="8" t="s">
        <v>713</v>
      </c>
    </row>
    <row r="10" spans="1:6" s="10" customFormat="1" ht="12" customHeight="1">
      <c r="A10" s="9">
        <v>301</v>
      </c>
      <c r="B10" s="31" t="s">
        <v>21</v>
      </c>
      <c r="C10" s="23" t="s">
        <v>671</v>
      </c>
      <c r="D10" s="30">
        <v>300</v>
      </c>
      <c r="E10" s="9"/>
      <c r="F10" s="8" t="s">
        <v>672</v>
      </c>
    </row>
    <row r="11" spans="1:6" s="10" customFormat="1" ht="30" customHeight="1">
      <c r="A11" s="9">
        <v>302</v>
      </c>
      <c r="B11" s="31" t="s">
        <v>761</v>
      </c>
      <c r="C11" s="23" t="s">
        <v>352</v>
      </c>
      <c r="D11" s="30">
        <v>300</v>
      </c>
      <c r="E11" s="9"/>
      <c r="F11" s="8" t="s">
        <v>648</v>
      </c>
    </row>
    <row r="12" spans="1:6" s="10" customFormat="1" ht="30" customHeight="1">
      <c r="A12" s="9">
        <v>302</v>
      </c>
      <c r="B12" s="31" t="s">
        <v>688</v>
      </c>
      <c r="C12" s="23" t="s">
        <v>689</v>
      </c>
      <c r="D12" s="30">
        <v>240</v>
      </c>
      <c r="E12" s="9"/>
      <c r="F12" s="8" t="s">
        <v>690</v>
      </c>
    </row>
    <row r="13" spans="1:6" s="10" customFormat="1" ht="12" customHeight="1">
      <c r="A13" s="9">
        <v>303</v>
      </c>
      <c r="B13" s="31" t="s">
        <v>701</v>
      </c>
      <c r="C13" s="23" t="s">
        <v>702</v>
      </c>
      <c r="D13" s="30">
        <v>300</v>
      </c>
      <c r="E13" s="9"/>
      <c r="F13" s="8" t="s">
        <v>695</v>
      </c>
    </row>
    <row r="14" spans="1:6" s="10" customFormat="1" ht="12" customHeight="1">
      <c r="A14" s="9">
        <v>303</v>
      </c>
      <c r="B14" s="31" t="s">
        <v>759</v>
      </c>
      <c r="C14" s="23" t="s">
        <v>760</v>
      </c>
      <c r="D14" s="30">
        <v>300</v>
      </c>
      <c r="E14" s="9"/>
      <c r="F14" s="8" t="s">
        <v>648</v>
      </c>
    </row>
    <row r="15" spans="1:6" s="10" customFormat="1" ht="12" customHeight="1">
      <c r="A15" s="9">
        <v>303</v>
      </c>
      <c r="B15" s="31" t="s">
        <v>31</v>
      </c>
      <c r="C15" s="23" t="s">
        <v>797</v>
      </c>
      <c r="D15" s="30">
        <v>180</v>
      </c>
      <c r="E15" s="9"/>
      <c r="F15" s="8" t="s">
        <v>798</v>
      </c>
    </row>
    <row r="16" spans="1:6" s="10" customFormat="1" ht="30" customHeight="1">
      <c r="A16" s="9">
        <v>304</v>
      </c>
      <c r="B16" s="31" t="s">
        <v>793</v>
      </c>
      <c r="C16" s="23" t="s">
        <v>794</v>
      </c>
      <c r="D16" s="30">
        <v>120</v>
      </c>
      <c r="E16" s="9"/>
      <c r="F16" s="8" t="s">
        <v>796</v>
      </c>
    </row>
    <row r="17" spans="1:6" s="10" customFormat="1" ht="30" customHeight="1">
      <c r="A17" s="9">
        <v>204</v>
      </c>
      <c r="B17" s="31" t="s">
        <v>21</v>
      </c>
      <c r="C17" s="23" t="s">
        <v>155</v>
      </c>
      <c r="D17" s="30">
        <v>300</v>
      </c>
      <c r="E17" s="9"/>
      <c r="F17" s="8" t="s">
        <v>648</v>
      </c>
    </row>
    <row r="18" spans="1:6" s="10" customFormat="1" ht="30" customHeight="1">
      <c r="A18" s="6">
        <v>305</v>
      </c>
      <c r="B18" s="31" t="s">
        <v>719</v>
      </c>
      <c r="C18" s="23" t="s">
        <v>720</v>
      </c>
      <c r="D18" s="30">
        <v>240</v>
      </c>
      <c r="E18" s="9"/>
      <c r="F18" s="8" t="s">
        <v>721</v>
      </c>
    </row>
    <row r="19" spans="1:6" s="10" customFormat="1" ht="12" customHeight="1">
      <c r="A19" s="54">
        <v>401</v>
      </c>
      <c r="B19" s="31" t="s">
        <v>16</v>
      </c>
      <c r="C19" s="23" t="s">
        <v>677</v>
      </c>
      <c r="D19" s="30">
        <v>360</v>
      </c>
      <c r="E19" s="54"/>
      <c r="F19" s="8" t="s">
        <v>666</v>
      </c>
    </row>
    <row r="20" spans="1:6" s="10" customFormat="1" ht="12" customHeight="1">
      <c r="A20" s="58">
        <v>401</v>
      </c>
      <c r="B20" s="31" t="s">
        <v>16</v>
      </c>
      <c r="C20" s="23" t="s">
        <v>691</v>
      </c>
      <c r="D20" s="30">
        <v>360</v>
      </c>
      <c r="E20" s="58"/>
      <c r="F20" s="8" t="s">
        <v>666</v>
      </c>
    </row>
    <row r="21" spans="1:6" s="10" customFormat="1" ht="12" customHeight="1">
      <c r="A21" s="58">
        <v>401</v>
      </c>
      <c r="B21" s="31" t="s">
        <v>16</v>
      </c>
      <c r="C21" s="23" t="s">
        <v>692</v>
      </c>
      <c r="D21" s="30">
        <v>300</v>
      </c>
      <c r="E21" s="58"/>
      <c r="F21" s="8" t="s">
        <v>694</v>
      </c>
    </row>
    <row r="22" spans="1:6" s="10" customFormat="1" ht="12" customHeight="1">
      <c r="A22" s="58">
        <v>401</v>
      </c>
      <c r="B22" s="31" t="s">
        <v>16</v>
      </c>
      <c r="C22" s="23" t="s">
        <v>750</v>
      </c>
      <c r="D22" s="30">
        <v>240</v>
      </c>
      <c r="E22" s="58"/>
      <c r="F22" s="8" t="s">
        <v>749</v>
      </c>
    </row>
    <row r="23" spans="1:6" s="10" customFormat="1" ht="12" customHeight="1">
      <c r="A23" s="58">
        <v>401</v>
      </c>
      <c r="B23" s="31" t="s">
        <v>16</v>
      </c>
      <c r="C23" s="23" t="s">
        <v>696</v>
      </c>
      <c r="D23" s="30">
        <v>300</v>
      </c>
      <c r="E23" s="58"/>
      <c r="F23" s="8" t="s">
        <v>694</v>
      </c>
    </row>
    <row r="24" spans="1:6" s="10" customFormat="1" ht="12" customHeight="1">
      <c r="A24" s="58">
        <v>401</v>
      </c>
      <c r="B24" s="31" t="s">
        <v>16</v>
      </c>
      <c r="C24" s="23" t="s">
        <v>785</v>
      </c>
      <c r="D24" s="30">
        <v>120</v>
      </c>
      <c r="E24" s="56"/>
      <c r="F24" s="8" t="s">
        <v>786</v>
      </c>
    </row>
    <row r="25" spans="1:6" s="10" customFormat="1" ht="12" customHeight="1">
      <c r="A25" s="9">
        <v>402</v>
      </c>
      <c r="B25" s="31" t="s">
        <v>726</v>
      </c>
      <c r="C25" s="23" t="s">
        <v>727</v>
      </c>
      <c r="D25" s="30">
        <v>420</v>
      </c>
      <c r="E25" s="9"/>
      <c r="F25" s="8" t="s">
        <v>709</v>
      </c>
    </row>
    <row r="26" spans="1:6" s="10" customFormat="1" ht="12" customHeight="1">
      <c r="A26" s="9">
        <v>402</v>
      </c>
      <c r="B26" s="31" t="s">
        <v>17</v>
      </c>
      <c r="C26" s="23" t="s">
        <v>766</v>
      </c>
      <c r="D26" s="30">
        <v>240</v>
      </c>
      <c r="E26" s="9"/>
      <c r="F26" s="8" t="s">
        <v>756</v>
      </c>
    </row>
    <row r="27" spans="1:6" s="10" customFormat="1" ht="12" customHeight="1">
      <c r="A27" s="9">
        <v>402</v>
      </c>
      <c r="B27" s="31" t="s">
        <v>17</v>
      </c>
      <c r="C27" s="23" t="s">
        <v>767</v>
      </c>
      <c r="D27" s="30">
        <v>300</v>
      </c>
      <c r="E27" s="9"/>
      <c r="F27" s="8" t="s">
        <v>768</v>
      </c>
    </row>
    <row r="28" spans="1:6" s="10" customFormat="1" ht="12" customHeight="1">
      <c r="A28" s="9">
        <v>402</v>
      </c>
      <c r="B28" s="31" t="s">
        <v>17</v>
      </c>
      <c r="C28" s="23" t="s">
        <v>301</v>
      </c>
      <c r="D28" s="30">
        <v>300</v>
      </c>
      <c r="E28" s="9"/>
      <c r="F28" s="8" t="s">
        <v>648</v>
      </c>
    </row>
    <row r="29" spans="1:6" s="10" customFormat="1" ht="12" customHeight="1">
      <c r="A29" s="9">
        <v>403</v>
      </c>
      <c r="B29" s="31" t="s">
        <v>714</v>
      </c>
      <c r="C29" s="23" t="s">
        <v>715</v>
      </c>
      <c r="D29" s="30">
        <v>240</v>
      </c>
      <c r="E29" s="9"/>
      <c r="F29" s="8" t="s">
        <v>716</v>
      </c>
    </row>
    <row r="30" spans="1:6" s="10" customFormat="1" ht="12" customHeight="1">
      <c r="A30" s="9">
        <v>403</v>
      </c>
      <c r="B30" s="31" t="s">
        <v>13</v>
      </c>
      <c r="C30" s="23" t="s">
        <v>717</v>
      </c>
      <c r="D30" s="30">
        <v>300</v>
      </c>
      <c r="E30" s="9"/>
      <c r="F30" s="8" t="s">
        <v>648</v>
      </c>
    </row>
    <row r="31" spans="1:6" s="10" customFormat="1" ht="12" customHeight="1">
      <c r="A31" s="9">
        <v>403</v>
      </c>
      <c r="B31" s="31" t="s">
        <v>13</v>
      </c>
      <c r="C31" s="23" t="s">
        <v>740</v>
      </c>
      <c r="D31" s="30">
        <v>240</v>
      </c>
      <c r="E31" s="9"/>
      <c r="F31" s="8" t="s">
        <v>741</v>
      </c>
    </row>
    <row r="32" spans="1:6" s="10" customFormat="1" ht="12" customHeight="1">
      <c r="A32" s="9">
        <v>403</v>
      </c>
      <c r="B32" s="31" t="s">
        <v>753</v>
      </c>
      <c r="C32" s="23" t="s">
        <v>754</v>
      </c>
      <c r="D32" s="30">
        <v>300</v>
      </c>
      <c r="E32" s="9"/>
      <c r="F32" s="8" t="s">
        <v>648</v>
      </c>
    </row>
    <row r="33" spans="1:6" s="10" customFormat="1" ht="12" customHeight="1">
      <c r="A33" s="9">
        <v>403</v>
      </c>
      <c r="B33" s="31" t="s">
        <v>13</v>
      </c>
      <c r="C33" s="23" t="s">
        <v>755</v>
      </c>
      <c r="D33" s="30">
        <v>240</v>
      </c>
      <c r="E33" s="9"/>
      <c r="F33" s="8" t="s">
        <v>756</v>
      </c>
    </row>
    <row r="34" spans="1:6" s="10" customFormat="1" ht="12" customHeight="1">
      <c r="A34" s="9">
        <v>403</v>
      </c>
      <c r="B34" s="31" t="s">
        <v>757</v>
      </c>
      <c r="C34" s="23" t="s">
        <v>758</v>
      </c>
      <c r="D34" s="30">
        <v>300</v>
      </c>
      <c r="E34" s="9"/>
      <c r="F34" s="8" t="s">
        <v>648</v>
      </c>
    </row>
    <row r="35" spans="1:6" s="10" customFormat="1" ht="12" customHeight="1">
      <c r="A35" s="9">
        <v>403</v>
      </c>
      <c r="B35" s="31" t="s">
        <v>13</v>
      </c>
      <c r="C35" s="23" t="s">
        <v>763</v>
      </c>
      <c r="D35" s="30">
        <v>360</v>
      </c>
      <c r="E35" s="9"/>
      <c r="F35" s="8" t="s">
        <v>666</v>
      </c>
    </row>
    <row r="36" spans="1:6" s="10" customFormat="1" ht="12" customHeight="1">
      <c r="A36" s="9">
        <v>403</v>
      </c>
      <c r="B36" s="31" t="s">
        <v>13</v>
      </c>
      <c r="C36" s="23" t="s">
        <v>805</v>
      </c>
      <c r="D36" s="30">
        <v>240</v>
      </c>
      <c r="E36" s="9"/>
      <c r="F36" s="8" t="s">
        <v>801</v>
      </c>
    </row>
    <row r="37" spans="1:6" s="10" customFormat="1" ht="12" customHeight="1">
      <c r="A37" s="9">
        <v>404</v>
      </c>
      <c r="B37" s="31" t="s">
        <v>27</v>
      </c>
      <c r="C37" s="23" t="s">
        <v>703</v>
      </c>
      <c r="D37" s="30">
        <v>420</v>
      </c>
      <c r="E37" s="9"/>
      <c r="F37" s="8" t="s">
        <v>704</v>
      </c>
    </row>
    <row r="38" spans="1:6" ht="12" customHeight="1">
      <c r="A38" s="9">
        <v>404</v>
      </c>
      <c r="B38" s="31" t="s">
        <v>728</v>
      </c>
      <c r="C38" s="23" t="s">
        <v>729</v>
      </c>
      <c r="D38" s="30">
        <v>300</v>
      </c>
      <c r="E38" s="9"/>
      <c r="F38" s="8" t="s">
        <v>648</v>
      </c>
    </row>
    <row r="39" spans="1:6" ht="12" customHeight="1">
      <c r="A39" s="9">
        <v>404</v>
      </c>
      <c r="B39" s="31" t="s">
        <v>751</v>
      </c>
      <c r="C39" s="23" t="s">
        <v>752</v>
      </c>
      <c r="D39" s="30">
        <v>240</v>
      </c>
      <c r="E39" s="9"/>
      <c r="F39" s="8" t="s">
        <v>687</v>
      </c>
    </row>
    <row r="40" spans="1:6" s="10" customFormat="1" ht="12" customHeight="1">
      <c r="A40" s="9">
        <v>404</v>
      </c>
      <c r="B40" s="31" t="s">
        <v>27</v>
      </c>
      <c r="C40" s="23" t="s">
        <v>772</v>
      </c>
      <c r="D40" s="30">
        <v>300</v>
      </c>
      <c r="E40" s="9"/>
      <c r="F40" s="8" t="s">
        <v>773</v>
      </c>
    </row>
    <row r="41" spans="1:6" s="10" customFormat="1" ht="12" customHeight="1">
      <c r="A41" s="9">
        <v>404</v>
      </c>
      <c r="B41" s="31" t="s">
        <v>27</v>
      </c>
      <c r="C41" s="23" t="s">
        <v>774</v>
      </c>
      <c r="D41" s="30">
        <v>360</v>
      </c>
      <c r="E41" s="9"/>
      <c r="F41" s="8" t="s">
        <v>666</v>
      </c>
    </row>
    <row r="42" spans="1:6" s="10" customFormat="1" ht="30" customHeight="1">
      <c r="A42" s="6">
        <v>405</v>
      </c>
      <c r="B42" s="31" t="s">
        <v>25</v>
      </c>
      <c r="C42" s="23" t="s">
        <v>722</v>
      </c>
      <c r="D42" s="30">
        <v>240</v>
      </c>
      <c r="E42" s="6"/>
      <c r="F42" s="8" t="s">
        <v>721</v>
      </c>
    </row>
    <row r="43" spans="1:6" s="10" customFormat="1" ht="12" customHeight="1">
      <c r="A43" s="9">
        <v>501</v>
      </c>
      <c r="B43" s="31" t="s">
        <v>663</v>
      </c>
      <c r="C43" s="23" t="s">
        <v>664</v>
      </c>
      <c r="D43" s="30">
        <v>480</v>
      </c>
      <c r="E43" s="9"/>
      <c r="F43" s="8" t="s">
        <v>665</v>
      </c>
    </row>
    <row r="44" spans="1:6" s="10" customFormat="1" ht="12" customHeight="1">
      <c r="A44" s="9">
        <v>501</v>
      </c>
      <c r="B44" s="31" t="s">
        <v>23</v>
      </c>
      <c r="C44" s="23" t="s">
        <v>359</v>
      </c>
      <c r="D44" s="30">
        <v>360</v>
      </c>
      <c r="E44" s="9"/>
      <c r="F44" s="8" t="s">
        <v>770</v>
      </c>
    </row>
    <row r="45" spans="1:6" s="10" customFormat="1" ht="12" customHeight="1">
      <c r="A45" s="9">
        <v>501</v>
      </c>
      <c r="B45" s="31" t="s">
        <v>777</v>
      </c>
      <c r="C45" s="23" t="s">
        <v>778</v>
      </c>
      <c r="D45" s="30">
        <v>300</v>
      </c>
      <c r="E45" s="9"/>
      <c r="F45" s="8" t="s">
        <v>648</v>
      </c>
    </row>
    <row r="46" spans="1:6" s="10" customFormat="1" ht="12" customHeight="1">
      <c r="A46" s="9">
        <v>501</v>
      </c>
      <c r="B46" s="31" t="s">
        <v>730</v>
      </c>
      <c r="C46" s="23" t="s">
        <v>731</v>
      </c>
      <c r="D46" s="30">
        <v>240</v>
      </c>
      <c r="E46" s="9"/>
      <c r="F46" s="8" t="s">
        <v>732</v>
      </c>
    </row>
    <row r="47" spans="1:6" s="10" customFormat="1" ht="12" customHeight="1">
      <c r="A47" s="9">
        <v>501</v>
      </c>
      <c r="B47" s="31" t="s">
        <v>153</v>
      </c>
      <c r="C47" s="23" t="s">
        <v>731</v>
      </c>
      <c r="D47" s="30">
        <v>240</v>
      </c>
      <c r="E47" s="9"/>
      <c r="F47" s="8" t="s">
        <v>804</v>
      </c>
    </row>
    <row r="48" spans="1:6" s="10" customFormat="1" ht="12" customHeight="1">
      <c r="A48" s="9">
        <v>501</v>
      </c>
      <c r="B48" s="31" t="s">
        <v>18</v>
      </c>
      <c r="C48" s="23" t="s">
        <v>807</v>
      </c>
      <c r="D48" s="30">
        <v>300</v>
      </c>
      <c r="E48" s="9"/>
      <c r="F48" s="8" t="s">
        <v>693</v>
      </c>
    </row>
    <row r="49" spans="1:6" s="10" customFormat="1" ht="12" customHeight="1">
      <c r="A49" s="9">
        <v>501</v>
      </c>
      <c r="B49" s="31" t="s">
        <v>19</v>
      </c>
      <c r="C49" s="23" t="s">
        <v>661</v>
      </c>
      <c r="D49" s="30">
        <v>240</v>
      </c>
      <c r="E49" s="9"/>
      <c r="F49" s="8" t="s">
        <v>713</v>
      </c>
    </row>
    <row r="50" spans="1:6" s="10" customFormat="1" ht="12" customHeight="1">
      <c r="A50" s="9">
        <v>502</v>
      </c>
      <c r="B50" s="31" t="s">
        <v>23</v>
      </c>
      <c r="C50" s="23" t="s">
        <v>769</v>
      </c>
      <c r="D50" s="30">
        <v>300</v>
      </c>
      <c r="E50" s="9"/>
      <c r="F50" s="8" t="s">
        <v>648</v>
      </c>
    </row>
    <row r="51" spans="1:6" s="10" customFormat="1" ht="12" customHeight="1">
      <c r="A51" s="9">
        <v>502</v>
      </c>
      <c r="B51" s="31" t="s">
        <v>23</v>
      </c>
      <c r="C51" s="23" t="s">
        <v>771</v>
      </c>
      <c r="D51" s="30">
        <v>300</v>
      </c>
      <c r="E51" s="9"/>
      <c r="F51" s="8" t="s">
        <v>648</v>
      </c>
    </row>
    <row r="52" spans="1:6" s="10" customFormat="1" ht="12" customHeight="1">
      <c r="A52" s="9">
        <v>502</v>
      </c>
      <c r="B52" s="31" t="s">
        <v>18</v>
      </c>
      <c r="C52" s="23" t="s">
        <v>744</v>
      </c>
      <c r="D52" s="30">
        <v>300</v>
      </c>
      <c r="E52" s="9"/>
      <c r="F52" s="8" t="s">
        <v>648</v>
      </c>
    </row>
    <row r="53" spans="1:6" ht="12" customHeight="1">
      <c r="A53" s="9">
        <v>502</v>
      </c>
      <c r="B53" s="31" t="s">
        <v>18</v>
      </c>
      <c r="C53" s="23" t="s">
        <v>263</v>
      </c>
      <c r="D53" s="30">
        <v>300</v>
      </c>
      <c r="E53" s="9"/>
      <c r="F53" s="8" t="s">
        <v>745</v>
      </c>
    </row>
    <row r="54" spans="1:6" ht="12" customHeight="1">
      <c r="A54" s="9">
        <v>503</v>
      </c>
      <c r="B54" s="31" t="s">
        <v>23</v>
      </c>
      <c r="C54" s="23" t="s">
        <v>458</v>
      </c>
      <c r="D54" s="30">
        <v>300</v>
      </c>
      <c r="E54" s="9"/>
      <c r="F54" s="8" t="s">
        <v>648</v>
      </c>
    </row>
    <row r="55" spans="1:6" s="10" customFormat="1" ht="12" customHeight="1">
      <c r="A55" s="9">
        <v>503</v>
      </c>
      <c r="B55" s="31" t="s">
        <v>23</v>
      </c>
      <c r="C55" s="23" t="s">
        <v>776</v>
      </c>
      <c r="D55" s="30">
        <v>300</v>
      </c>
      <c r="E55" s="9"/>
      <c r="F55" s="8" t="s">
        <v>648</v>
      </c>
    </row>
    <row r="56" spans="1:6" s="10" customFormat="1" ht="12" customHeight="1">
      <c r="A56" s="9">
        <v>503</v>
      </c>
      <c r="B56" s="31" t="s">
        <v>23</v>
      </c>
      <c r="C56" s="23" t="s">
        <v>478</v>
      </c>
      <c r="D56" s="30">
        <v>300</v>
      </c>
      <c r="E56" s="9"/>
      <c r="F56" s="8" t="s">
        <v>648</v>
      </c>
    </row>
    <row r="57" spans="1:6" s="10" customFormat="1" ht="12" customHeight="1">
      <c r="A57" s="9">
        <v>503</v>
      </c>
      <c r="B57" s="31" t="s">
        <v>18</v>
      </c>
      <c r="C57" s="23" t="s">
        <v>743</v>
      </c>
      <c r="D57" s="30">
        <v>360</v>
      </c>
      <c r="E57" s="9"/>
      <c r="F57" s="8" t="s">
        <v>684</v>
      </c>
    </row>
    <row r="58" spans="1:6" s="10" customFormat="1" ht="12" customHeight="1">
      <c r="A58" s="9">
        <v>504</v>
      </c>
      <c r="B58" s="31" t="s">
        <v>23</v>
      </c>
      <c r="C58" s="23" t="s">
        <v>361</v>
      </c>
      <c r="D58" s="30">
        <v>240</v>
      </c>
      <c r="E58" s="9"/>
      <c r="F58" s="8" t="s">
        <v>713</v>
      </c>
    </row>
    <row r="59" spans="1:6" s="10" customFormat="1" ht="12" customHeight="1">
      <c r="A59" s="9">
        <v>504</v>
      </c>
      <c r="B59" s="31" t="s">
        <v>779</v>
      </c>
      <c r="C59" s="23" t="s">
        <v>780</v>
      </c>
      <c r="D59" s="30">
        <v>240</v>
      </c>
      <c r="E59" s="9"/>
      <c r="F59" s="8" t="s">
        <v>687</v>
      </c>
    </row>
    <row r="60" spans="1:6" s="10" customFormat="1" ht="12" customHeight="1">
      <c r="A60" s="9">
        <v>504</v>
      </c>
      <c r="B60" s="31" t="s">
        <v>18</v>
      </c>
      <c r="C60" s="23" t="s">
        <v>660</v>
      </c>
      <c r="D60" s="30">
        <v>240</v>
      </c>
      <c r="E60" s="9"/>
      <c r="F60" s="8" t="s">
        <v>813</v>
      </c>
    </row>
    <row r="61" spans="1:6" s="10" customFormat="1" ht="12" customHeight="1">
      <c r="A61" s="9">
        <v>504</v>
      </c>
      <c r="B61" s="31" t="s">
        <v>18</v>
      </c>
      <c r="C61" s="23" t="s">
        <v>48</v>
      </c>
      <c r="D61" s="30">
        <v>300</v>
      </c>
      <c r="E61" s="9"/>
      <c r="F61" s="8" t="s">
        <v>648</v>
      </c>
    </row>
    <row r="62" spans="1:6" s="10" customFormat="1" ht="12" customHeight="1">
      <c r="A62" s="9">
        <v>504</v>
      </c>
      <c r="B62" s="31" t="s">
        <v>18</v>
      </c>
      <c r="C62" s="23" t="s">
        <v>746</v>
      </c>
      <c r="D62" s="30">
        <v>300</v>
      </c>
      <c r="E62" s="9"/>
      <c r="F62" s="8" t="s">
        <v>693</v>
      </c>
    </row>
    <row r="63" spans="1:6" s="10" customFormat="1" ht="12" customHeight="1">
      <c r="A63" s="9">
        <v>504</v>
      </c>
      <c r="B63" s="31" t="s">
        <v>19</v>
      </c>
      <c r="C63" s="23" t="s">
        <v>345</v>
      </c>
      <c r="D63" s="30">
        <v>300</v>
      </c>
      <c r="E63" s="9"/>
      <c r="F63" s="8" t="s">
        <v>695</v>
      </c>
    </row>
    <row r="64" spans="1:6" s="10" customFormat="1" ht="12" customHeight="1">
      <c r="A64" s="9">
        <v>505</v>
      </c>
      <c r="B64" s="31" t="s">
        <v>24</v>
      </c>
      <c r="C64" s="23" t="s">
        <v>645</v>
      </c>
      <c r="D64" s="30">
        <v>240</v>
      </c>
      <c r="E64" s="9"/>
      <c r="F64" s="8" t="s">
        <v>646</v>
      </c>
    </row>
    <row r="65" spans="1:6" s="10" customFormat="1" ht="12" customHeight="1">
      <c r="A65" s="9">
        <v>505</v>
      </c>
      <c r="B65" s="31" t="s">
        <v>24</v>
      </c>
      <c r="C65" s="23" t="s">
        <v>51</v>
      </c>
      <c r="D65" s="30">
        <v>600</v>
      </c>
      <c r="E65" s="9"/>
      <c r="F65" s="8" t="s">
        <v>670</v>
      </c>
    </row>
    <row r="66" spans="1:6" s="10" customFormat="1" ht="12" customHeight="1">
      <c r="A66" s="9">
        <v>505</v>
      </c>
      <c r="B66" s="31" t="s">
        <v>24</v>
      </c>
      <c r="C66" s="23" t="s">
        <v>647</v>
      </c>
      <c r="D66" s="30">
        <v>300</v>
      </c>
      <c r="E66" s="9"/>
      <c r="F66" s="8" t="s">
        <v>649</v>
      </c>
    </row>
    <row r="67" spans="1:6" s="10" customFormat="1" ht="12" customHeight="1">
      <c r="A67" s="9">
        <v>505</v>
      </c>
      <c r="B67" s="31" t="s">
        <v>24</v>
      </c>
      <c r="C67" s="23" t="s">
        <v>650</v>
      </c>
      <c r="D67" s="30">
        <v>300</v>
      </c>
      <c r="E67" s="9"/>
      <c r="F67" s="8" t="s">
        <v>649</v>
      </c>
    </row>
    <row r="68" spans="1:6" s="10" customFormat="1" ht="12" customHeight="1">
      <c r="A68" s="9">
        <v>505</v>
      </c>
      <c r="B68" s="31" t="s">
        <v>24</v>
      </c>
      <c r="C68" s="23" t="s">
        <v>651</v>
      </c>
      <c r="D68" s="7">
        <v>300</v>
      </c>
      <c r="E68" s="9"/>
      <c r="F68" s="8" t="s">
        <v>649</v>
      </c>
    </row>
    <row r="69" spans="1:6" s="10" customFormat="1" ht="12" customHeight="1">
      <c r="A69" s="9">
        <v>505</v>
      </c>
      <c r="B69" s="31" t="s">
        <v>24</v>
      </c>
      <c r="C69" s="23">
        <v>29</v>
      </c>
      <c r="D69" s="30">
        <f>29*60</f>
        <v>1740</v>
      </c>
      <c r="E69" s="9"/>
      <c r="F69" s="8" t="s">
        <v>652</v>
      </c>
    </row>
    <row r="70" spans="1:6" s="10" customFormat="1" ht="12" customHeight="1">
      <c r="A70" s="9">
        <v>505</v>
      </c>
      <c r="B70" s="31" t="s">
        <v>24</v>
      </c>
      <c r="C70" s="23" t="s">
        <v>775</v>
      </c>
      <c r="D70" s="30">
        <v>360</v>
      </c>
      <c r="E70" s="9"/>
      <c r="F70" s="8" t="s">
        <v>666</v>
      </c>
    </row>
    <row r="71" spans="1:6" s="10" customFormat="1" ht="12" customHeight="1">
      <c r="A71" s="9">
        <v>601</v>
      </c>
      <c r="B71" s="31" t="s">
        <v>678</v>
      </c>
      <c r="C71" s="23" t="s">
        <v>679</v>
      </c>
      <c r="D71" s="30">
        <v>300</v>
      </c>
      <c r="E71" s="9"/>
      <c r="F71" s="8" t="s">
        <v>680</v>
      </c>
    </row>
    <row r="72" spans="1:6" s="10" customFormat="1" ht="12" customHeight="1">
      <c r="A72" s="9">
        <v>601</v>
      </c>
      <c r="B72" s="31" t="s">
        <v>41</v>
      </c>
      <c r="C72" s="23" t="s">
        <v>814</v>
      </c>
      <c r="D72" s="30">
        <v>300</v>
      </c>
      <c r="E72" s="9"/>
      <c r="F72" s="8" t="s">
        <v>648</v>
      </c>
    </row>
    <row r="73" spans="1:6" s="10" customFormat="1" ht="12" customHeight="1">
      <c r="A73" s="9">
        <v>601</v>
      </c>
      <c r="B73" s="31" t="s">
        <v>41</v>
      </c>
      <c r="C73" s="23" t="s">
        <v>673</v>
      </c>
      <c r="D73" s="30">
        <v>360</v>
      </c>
      <c r="E73" s="9"/>
      <c r="F73" s="8" t="s">
        <v>666</v>
      </c>
    </row>
    <row r="74" spans="1:6" s="10" customFormat="1" ht="12" customHeight="1">
      <c r="A74" s="9">
        <v>601</v>
      </c>
      <c r="B74" s="31" t="s">
        <v>41</v>
      </c>
      <c r="C74" s="23" t="s">
        <v>707</v>
      </c>
      <c r="D74" s="30">
        <v>240</v>
      </c>
      <c r="E74" s="9"/>
      <c r="F74" s="8" t="s">
        <v>646</v>
      </c>
    </row>
    <row r="75" spans="1:6" s="10" customFormat="1" ht="12" customHeight="1">
      <c r="A75" s="9">
        <v>602</v>
      </c>
      <c r="B75" s="31" t="s">
        <v>37</v>
      </c>
      <c r="C75" s="23" t="s">
        <v>723</v>
      </c>
      <c r="D75" s="30">
        <v>300</v>
      </c>
      <c r="E75" s="9"/>
      <c r="F75" s="8" t="s">
        <v>648</v>
      </c>
    </row>
    <row r="76" spans="1:6" s="10" customFormat="1" ht="12" customHeight="1">
      <c r="A76" s="9">
        <v>602</v>
      </c>
      <c r="B76" s="31" t="s">
        <v>724</v>
      </c>
      <c r="C76" s="23" t="s">
        <v>72</v>
      </c>
      <c r="D76" s="30">
        <v>300</v>
      </c>
      <c r="E76" s="9"/>
      <c r="F76" s="8" t="s">
        <v>648</v>
      </c>
    </row>
    <row r="77" spans="1:6" s="10" customFormat="1" ht="12" customHeight="1">
      <c r="A77" s="9">
        <v>602</v>
      </c>
      <c r="B77" s="31" t="s">
        <v>37</v>
      </c>
      <c r="C77" s="23" t="s">
        <v>725</v>
      </c>
      <c r="D77" s="30">
        <v>300</v>
      </c>
      <c r="E77" s="9"/>
      <c r="F77" s="8" t="s">
        <v>648</v>
      </c>
    </row>
    <row r="78" spans="1:6" s="10" customFormat="1" ht="12" customHeight="1">
      <c r="A78" s="9">
        <v>602</v>
      </c>
      <c r="B78" s="31" t="s">
        <v>37</v>
      </c>
      <c r="C78" s="23" t="s">
        <v>738</v>
      </c>
      <c r="D78" s="30">
        <v>420</v>
      </c>
      <c r="E78" s="9"/>
      <c r="F78" s="8" t="s">
        <v>739</v>
      </c>
    </row>
    <row r="79" spans="1:6" s="10" customFormat="1" ht="12" customHeight="1">
      <c r="A79" s="9">
        <v>603</v>
      </c>
      <c r="B79" s="31" t="s">
        <v>14</v>
      </c>
      <c r="C79" s="23" t="s">
        <v>653</v>
      </c>
      <c r="D79" s="30">
        <v>240</v>
      </c>
      <c r="E79" s="9"/>
      <c r="F79" s="8" t="s">
        <v>655</v>
      </c>
    </row>
    <row r="80" spans="1:6" s="10" customFormat="1" ht="12" customHeight="1">
      <c r="A80" s="9">
        <v>603</v>
      </c>
      <c r="B80" s="31" t="s">
        <v>14</v>
      </c>
      <c r="C80" s="23" t="s">
        <v>658</v>
      </c>
      <c r="D80" s="30">
        <v>180</v>
      </c>
      <c r="E80" s="9"/>
      <c r="F80" s="8" t="s">
        <v>659</v>
      </c>
    </row>
    <row r="81" spans="1:6" s="10" customFormat="1" ht="12" customHeight="1">
      <c r="A81" s="9">
        <v>603</v>
      </c>
      <c r="B81" s="31" t="s">
        <v>14</v>
      </c>
      <c r="C81" s="23" t="s">
        <v>607</v>
      </c>
      <c r="D81" s="30">
        <v>360</v>
      </c>
      <c r="E81" s="9"/>
      <c r="F81" s="8" t="s">
        <v>666</v>
      </c>
    </row>
    <row r="82" spans="1:6" s="10" customFormat="1" ht="12" customHeight="1">
      <c r="A82" s="9">
        <v>603</v>
      </c>
      <c r="B82" s="31" t="s">
        <v>14</v>
      </c>
      <c r="C82" s="23" t="s">
        <v>699</v>
      </c>
      <c r="D82" s="30">
        <v>360</v>
      </c>
      <c r="E82" s="9"/>
      <c r="F82" s="8" t="s">
        <v>700</v>
      </c>
    </row>
    <row r="83" spans="1:6" s="10" customFormat="1" ht="12" customHeight="1">
      <c r="A83" s="9">
        <v>604</v>
      </c>
      <c r="B83" s="31" t="s">
        <v>39</v>
      </c>
      <c r="C83" s="23" t="s">
        <v>668</v>
      </c>
      <c r="D83" s="7">
        <v>420</v>
      </c>
      <c r="E83" s="9"/>
      <c r="F83" s="8" t="s">
        <v>669</v>
      </c>
    </row>
    <row r="84" spans="1:6" s="10" customFormat="1" ht="12" customHeight="1">
      <c r="A84" s="9">
        <v>604</v>
      </c>
      <c r="B84" s="31" t="s">
        <v>39</v>
      </c>
      <c r="C84" s="23" t="s">
        <v>733</v>
      </c>
      <c r="D84" s="30">
        <v>300</v>
      </c>
      <c r="E84" s="9"/>
      <c r="F84" s="8" t="s">
        <v>734</v>
      </c>
    </row>
    <row r="85" spans="1:6" s="10" customFormat="1" ht="12" customHeight="1">
      <c r="A85" s="9">
        <v>604</v>
      </c>
      <c r="B85" s="31" t="s">
        <v>39</v>
      </c>
      <c r="C85" s="23" t="s">
        <v>735</v>
      </c>
      <c r="D85" s="30">
        <v>300</v>
      </c>
      <c r="E85" s="9"/>
      <c r="F85" s="8" t="s">
        <v>694</v>
      </c>
    </row>
    <row r="86" spans="1:6" s="10" customFormat="1" ht="12" customHeight="1">
      <c r="A86" s="9">
        <v>604</v>
      </c>
      <c r="B86" s="31" t="s">
        <v>39</v>
      </c>
      <c r="C86" s="23" t="s">
        <v>736</v>
      </c>
      <c r="D86" s="30">
        <v>240</v>
      </c>
      <c r="E86" s="9"/>
      <c r="F86" s="8" t="s">
        <v>737</v>
      </c>
    </row>
    <row r="87" spans="1:6" s="10" customFormat="1" ht="12" customHeight="1">
      <c r="A87" s="9">
        <v>604</v>
      </c>
      <c r="B87" s="31" t="s">
        <v>39</v>
      </c>
      <c r="C87" s="23" t="s">
        <v>742</v>
      </c>
      <c r="D87" s="30">
        <v>420</v>
      </c>
      <c r="E87" s="9"/>
      <c r="F87" s="8" t="s">
        <v>709</v>
      </c>
    </row>
    <row r="88" spans="1:6" s="10" customFormat="1" ht="12" customHeight="1">
      <c r="A88" s="9">
        <v>604</v>
      </c>
      <c r="B88" s="31" t="s">
        <v>39</v>
      </c>
      <c r="C88" s="23" t="s">
        <v>747</v>
      </c>
      <c r="D88" s="30">
        <v>240</v>
      </c>
      <c r="E88" s="9"/>
      <c r="F88" s="8" t="s">
        <v>737</v>
      </c>
    </row>
    <row r="89" spans="1:6" s="10" customFormat="1" ht="12" customHeight="1">
      <c r="A89" s="9">
        <v>604</v>
      </c>
      <c r="B89" s="31" t="s">
        <v>39</v>
      </c>
      <c r="C89" s="23" t="s">
        <v>148</v>
      </c>
      <c r="D89" s="30">
        <v>360</v>
      </c>
      <c r="E89" s="9"/>
      <c r="F89" s="8" t="s">
        <v>762</v>
      </c>
    </row>
    <row r="90" spans="1:6" s="10" customFormat="1" ht="12" customHeight="1">
      <c r="A90" s="9">
        <v>604</v>
      </c>
      <c r="B90" s="31" t="s">
        <v>39</v>
      </c>
      <c r="C90" s="23" t="s">
        <v>765</v>
      </c>
      <c r="D90" s="30">
        <v>300</v>
      </c>
      <c r="E90" s="9"/>
      <c r="F90" s="8" t="s">
        <v>648</v>
      </c>
    </row>
    <row r="91" spans="1:6" s="10" customFormat="1" ht="12" customHeight="1">
      <c r="A91" s="9">
        <v>605</v>
      </c>
      <c r="B91" s="31" t="s">
        <v>42</v>
      </c>
      <c r="C91" s="23" t="s">
        <v>667</v>
      </c>
      <c r="D91" s="7">
        <v>360</v>
      </c>
      <c r="E91" s="9"/>
      <c r="F91" s="8" t="s">
        <v>812</v>
      </c>
    </row>
    <row r="92" spans="1:6" s="10" customFormat="1" ht="12" customHeight="1">
      <c r="A92" s="9">
        <v>605</v>
      </c>
      <c r="B92" s="31" t="s">
        <v>42</v>
      </c>
      <c r="C92" s="23" t="s">
        <v>708</v>
      </c>
      <c r="D92" s="30">
        <v>420</v>
      </c>
      <c r="E92" s="9"/>
      <c r="F92" s="8" t="s">
        <v>709</v>
      </c>
    </row>
    <row r="93" spans="1:6" s="10" customFormat="1" ht="12" customHeight="1">
      <c r="A93" s="9">
        <v>605</v>
      </c>
      <c r="B93" s="31" t="s">
        <v>42</v>
      </c>
      <c r="C93" s="23" t="s">
        <v>710</v>
      </c>
      <c r="D93" s="30">
        <v>360</v>
      </c>
      <c r="E93" s="9"/>
      <c r="F93" s="8" t="s">
        <v>666</v>
      </c>
    </row>
    <row r="94" spans="1:6" s="10" customFormat="1" ht="12" customHeight="1">
      <c r="A94" s="9">
        <v>605</v>
      </c>
      <c r="B94" s="31" t="s">
        <v>42</v>
      </c>
      <c r="C94" s="23" t="s">
        <v>800</v>
      </c>
      <c r="D94" s="30">
        <v>240</v>
      </c>
      <c r="E94" s="9"/>
      <c r="F94" s="8" t="s">
        <v>801</v>
      </c>
    </row>
    <row r="95" spans="1:6" s="10" customFormat="1" ht="12" customHeight="1">
      <c r="A95" s="9">
        <v>605</v>
      </c>
      <c r="B95" s="31" t="s">
        <v>802</v>
      </c>
      <c r="C95" s="23" t="s">
        <v>803</v>
      </c>
      <c r="D95" s="30">
        <v>240</v>
      </c>
      <c r="E95" s="9"/>
      <c r="F95" s="8" t="s">
        <v>801</v>
      </c>
    </row>
    <row r="96" spans="1:6" s="10" customFormat="1" ht="30" customHeight="1">
      <c r="A96" s="28" t="s">
        <v>817</v>
      </c>
      <c r="B96" s="31" t="s">
        <v>153</v>
      </c>
      <c r="C96" s="23">
        <v>30</v>
      </c>
      <c r="D96" s="30">
        <f>30*60</f>
        <v>1800</v>
      </c>
      <c r="E96" s="9"/>
      <c r="F96" s="8" t="s">
        <v>799</v>
      </c>
    </row>
    <row r="97" spans="1:6" s="10" customFormat="1" ht="18" customHeight="1">
      <c r="A97" s="59" t="s">
        <v>5</v>
      </c>
      <c r="B97" s="60"/>
      <c r="C97" s="60"/>
      <c r="D97" s="61"/>
      <c r="E97" s="36">
        <f>SUM(D3:D96)</f>
        <v>31260</v>
      </c>
      <c r="F97" s="26"/>
    </row>
    <row r="98" spans="1:6" s="10" customFormat="1" ht="27" customHeight="1">
      <c r="A98" s="28" t="s">
        <v>156</v>
      </c>
      <c r="B98" s="71" t="s">
        <v>157</v>
      </c>
      <c r="C98" s="6" t="s">
        <v>6</v>
      </c>
      <c r="D98" s="7" t="s">
        <v>7</v>
      </c>
      <c r="E98" s="6" t="s">
        <v>2</v>
      </c>
      <c r="F98" s="11" t="s">
        <v>3</v>
      </c>
    </row>
    <row r="99" spans="1:6" s="10" customFormat="1" ht="24" customHeight="1">
      <c r="A99" s="28">
        <v>101</v>
      </c>
      <c r="B99" s="71"/>
      <c r="C99" s="28" t="s">
        <v>811</v>
      </c>
      <c r="D99" s="7">
        <v>1840</v>
      </c>
      <c r="E99" s="6"/>
      <c r="F99" s="72" t="s">
        <v>642</v>
      </c>
    </row>
    <row r="100" spans="1:6" s="10" customFormat="1" ht="24" customHeight="1">
      <c r="A100" s="6">
        <v>102</v>
      </c>
      <c r="B100" s="31"/>
      <c r="C100" s="23" t="s">
        <v>674</v>
      </c>
      <c r="D100" s="30">
        <v>1840</v>
      </c>
      <c r="E100" s="9"/>
      <c r="F100" s="8" t="s">
        <v>642</v>
      </c>
    </row>
    <row r="101" spans="1:6" s="10" customFormat="1" ht="24" customHeight="1">
      <c r="A101" s="6">
        <v>102</v>
      </c>
      <c r="B101" s="31"/>
      <c r="C101" s="23" t="s">
        <v>641</v>
      </c>
      <c r="D101" s="30">
        <v>1840</v>
      </c>
      <c r="E101" s="6"/>
      <c r="F101" s="8" t="s">
        <v>642</v>
      </c>
    </row>
    <row r="102" spans="1:6" s="10" customFormat="1" ht="24" customHeight="1">
      <c r="A102" s="6">
        <v>104</v>
      </c>
      <c r="B102" s="31"/>
      <c r="C102" s="23" t="s">
        <v>675</v>
      </c>
      <c r="D102" s="30">
        <v>1840</v>
      </c>
      <c r="E102" s="9"/>
      <c r="F102" s="8" t="s">
        <v>676</v>
      </c>
    </row>
    <row r="103" spans="1:6" s="10" customFormat="1" ht="24" customHeight="1">
      <c r="A103" s="6">
        <v>202</v>
      </c>
      <c r="B103" s="31" t="s">
        <v>15</v>
      </c>
      <c r="C103" s="23" t="s">
        <v>249</v>
      </c>
      <c r="D103" s="30">
        <v>120</v>
      </c>
      <c r="E103" s="9"/>
      <c r="F103" s="8" t="s">
        <v>718</v>
      </c>
    </row>
    <row r="104" spans="1:6" s="10" customFormat="1" ht="24" customHeight="1">
      <c r="A104" s="6">
        <v>203</v>
      </c>
      <c r="B104" s="31" t="s">
        <v>788</v>
      </c>
      <c r="C104" s="23" t="s">
        <v>789</v>
      </c>
      <c r="D104" s="30">
        <f>19*20</f>
        <v>380</v>
      </c>
      <c r="E104" s="6"/>
      <c r="F104" s="8" t="s">
        <v>790</v>
      </c>
    </row>
    <row r="105" spans="1:6" s="10" customFormat="1" ht="15" customHeight="1">
      <c r="A105" s="9">
        <v>204</v>
      </c>
      <c r="B105" s="31" t="s">
        <v>30</v>
      </c>
      <c r="C105" s="23" t="s">
        <v>683</v>
      </c>
      <c r="D105" s="30">
        <v>120</v>
      </c>
      <c r="E105" s="9"/>
      <c r="F105" s="8" t="s">
        <v>684</v>
      </c>
    </row>
    <row r="106" spans="1:6" s="10" customFormat="1" ht="15" customHeight="1">
      <c r="A106" s="9">
        <v>204</v>
      </c>
      <c r="B106" s="31" t="s">
        <v>705</v>
      </c>
      <c r="C106" s="23" t="s">
        <v>200</v>
      </c>
      <c r="D106" s="30">
        <v>140</v>
      </c>
      <c r="E106" s="9"/>
      <c r="F106" s="8" t="s">
        <v>706</v>
      </c>
    </row>
    <row r="107" spans="1:6" s="10" customFormat="1" ht="15" customHeight="1">
      <c r="A107" s="9">
        <v>204</v>
      </c>
      <c r="B107" s="31" t="s">
        <v>711</v>
      </c>
      <c r="C107" s="23" t="s">
        <v>712</v>
      </c>
      <c r="D107" s="30">
        <v>80</v>
      </c>
      <c r="E107" s="9"/>
      <c r="F107" s="8" t="s">
        <v>713</v>
      </c>
    </row>
    <row r="108" spans="1:6" s="10" customFormat="1" ht="24" customHeight="1">
      <c r="A108" s="6">
        <v>301</v>
      </c>
      <c r="B108" s="31" t="s">
        <v>21</v>
      </c>
      <c r="C108" s="23" t="s">
        <v>671</v>
      </c>
      <c r="D108" s="30">
        <v>100</v>
      </c>
      <c r="E108" s="9"/>
      <c r="F108" s="8" t="s">
        <v>672</v>
      </c>
    </row>
    <row r="109" spans="1:6" s="10" customFormat="1" ht="24" customHeight="1">
      <c r="A109" s="6">
        <v>302</v>
      </c>
      <c r="B109" s="31" t="s">
        <v>31</v>
      </c>
      <c r="C109" s="23" t="s">
        <v>806</v>
      </c>
      <c r="D109" s="30">
        <v>60</v>
      </c>
      <c r="E109" s="9"/>
      <c r="F109" s="8" t="s">
        <v>798</v>
      </c>
    </row>
    <row r="110" spans="1:6" s="10" customFormat="1" ht="14.25" customHeight="1">
      <c r="A110" s="125">
        <v>303</v>
      </c>
      <c r="B110" s="31" t="s">
        <v>31</v>
      </c>
      <c r="C110" s="23" t="s">
        <v>797</v>
      </c>
      <c r="D110" s="30">
        <v>60</v>
      </c>
      <c r="E110" s="9"/>
      <c r="F110" s="8" t="s">
        <v>798</v>
      </c>
    </row>
    <row r="111" spans="1:6" s="10" customFormat="1" ht="14.25" customHeight="1">
      <c r="A111" s="125">
        <v>303</v>
      </c>
      <c r="B111" s="31"/>
      <c r="C111" s="23" t="s">
        <v>623</v>
      </c>
      <c r="D111" s="30">
        <v>1840</v>
      </c>
      <c r="E111" s="9"/>
      <c r="F111" s="8" t="s">
        <v>642</v>
      </c>
    </row>
    <row r="112" spans="1:6" s="10" customFormat="1" ht="24" customHeight="1">
      <c r="A112" s="6">
        <v>304</v>
      </c>
      <c r="B112" s="31" t="s">
        <v>21</v>
      </c>
      <c r="C112" s="23" t="s">
        <v>155</v>
      </c>
      <c r="D112" s="30">
        <v>100</v>
      </c>
      <c r="E112" s="9"/>
      <c r="F112" s="8" t="s">
        <v>648</v>
      </c>
    </row>
    <row r="113" spans="1:6" s="10" customFormat="1" ht="24" customHeight="1">
      <c r="A113" s="6">
        <v>401</v>
      </c>
      <c r="B113" s="31" t="s">
        <v>16</v>
      </c>
      <c r="C113" s="23" t="s">
        <v>696</v>
      </c>
      <c r="D113" s="30">
        <v>100</v>
      </c>
      <c r="E113" s="9"/>
      <c r="F113" s="8" t="s">
        <v>694</v>
      </c>
    </row>
    <row r="114" spans="1:6" s="10" customFormat="1" ht="24" customHeight="1">
      <c r="A114" s="6">
        <v>402</v>
      </c>
      <c r="B114" s="31" t="s">
        <v>17</v>
      </c>
      <c r="C114" s="23" t="s">
        <v>767</v>
      </c>
      <c r="D114" s="30">
        <v>100</v>
      </c>
      <c r="E114" s="6"/>
      <c r="F114" s="8" t="s">
        <v>768</v>
      </c>
    </row>
    <row r="115" spans="1:6" s="10" customFormat="1" ht="12" customHeight="1">
      <c r="A115" s="9">
        <v>403</v>
      </c>
      <c r="B115" s="31" t="s">
        <v>13</v>
      </c>
      <c r="C115" s="23" t="s">
        <v>717</v>
      </c>
      <c r="D115" s="30">
        <v>100</v>
      </c>
      <c r="E115" s="9"/>
      <c r="F115" s="8" t="s">
        <v>648</v>
      </c>
    </row>
    <row r="116" spans="1:6" s="10" customFormat="1" ht="12" customHeight="1">
      <c r="A116" s="9">
        <v>403</v>
      </c>
      <c r="B116" s="31" t="s">
        <v>753</v>
      </c>
      <c r="C116" s="23" t="s">
        <v>754</v>
      </c>
      <c r="D116" s="30">
        <v>100</v>
      </c>
      <c r="E116" s="9"/>
      <c r="F116" s="8" t="s">
        <v>648</v>
      </c>
    </row>
    <row r="117" spans="1:6" s="10" customFormat="1" ht="12" customHeight="1">
      <c r="A117" s="9">
        <v>403</v>
      </c>
      <c r="B117" s="31" t="s">
        <v>13</v>
      </c>
      <c r="C117" s="23" t="s">
        <v>755</v>
      </c>
      <c r="D117" s="30">
        <v>80</v>
      </c>
      <c r="E117" s="9"/>
      <c r="F117" s="8" t="s">
        <v>756</v>
      </c>
    </row>
    <row r="118" spans="1:6" ht="12" customHeight="1">
      <c r="A118" s="9">
        <v>403</v>
      </c>
      <c r="B118" s="31" t="s">
        <v>13</v>
      </c>
      <c r="C118" s="23" t="s">
        <v>763</v>
      </c>
      <c r="D118" s="30">
        <v>120</v>
      </c>
      <c r="E118" s="9"/>
      <c r="F118" s="8" t="s">
        <v>764</v>
      </c>
    </row>
    <row r="119" spans="1:6" s="10" customFormat="1" ht="14.25" customHeight="1">
      <c r="A119" s="54">
        <v>404</v>
      </c>
      <c r="B119" s="31" t="s">
        <v>728</v>
      </c>
      <c r="C119" s="23" t="s">
        <v>729</v>
      </c>
      <c r="D119" s="30">
        <v>100</v>
      </c>
      <c r="E119" s="54"/>
      <c r="F119" s="8" t="s">
        <v>648</v>
      </c>
    </row>
    <row r="120" spans="1:6" s="10" customFormat="1" ht="14.25" customHeight="1">
      <c r="A120" s="56">
        <v>404</v>
      </c>
      <c r="B120" s="31"/>
      <c r="C120" s="23" t="s">
        <v>809</v>
      </c>
      <c r="D120" s="30">
        <v>1840</v>
      </c>
      <c r="E120" s="56"/>
      <c r="F120" s="8" t="s">
        <v>642</v>
      </c>
    </row>
    <row r="121" spans="1:6" s="10" customFormat="1" ht="24" customHeight="1">
      <c r="A121" s="6">
        <v>405</v>
      </c>
      <c r="B121" s="31" t="s">
        <v>25</v>
      </c>
      <c r="C121" s="23" t="s">
        <v>643</v>
      </c>
      <c r="D121" s="30">
        <v>200</v>
      </c>
      <c r="E121" s="6"/>
      <c r="F121" s="8" t="s">
        <v>644</v>
      </c>
    </row>
    <row r="122" spans="1:6" s="10" customFormat="1" ht="14.25" customHeight="1">
      <c r="A122" s="125">
        <v>501</v>
      </c>
      <c r="B122" s="31" t="s">
        <v>777</v>
      </c>
      <c r="C122" s="23" t="s">
        <v>778</v>
      </c>
      <c r="D122" s="30">
        <v>100</v>
      </c>
      <c r="E122" s="9"/>
      <c r="F122" s="8" t="s">
        <v>648</v>
      </c>
    </row>
    <row r="123" spans="1:6" s="10" customFormat="1" ht="14.25" customHeight="1">
      <c r="A123" s="125">
        <v>501</v>
      </c>
      <c r="B123" s="31" t="s">
        <v>18</v>
      </c>
      <c r="C123" s="23" t="s">
        <v>807</v>
      </c>
      <c r="D123" s="30">
        <v>100</v>
      </c>
      <c r="E123" s="9"/>
      <c r="F123" s="8" t="s">
        <v>693</v>
      </c>
    </row>
    <row r="124" spans="1:6" s="10" customFormat="1" ht="13.5" customHeight="1">
      <c r="A124" s="9">
        <v>502</v>
      </c>
      <c r="B124" s="31" t="s">
        <v>23</v>
      </c>
      <c r="C124" s="23" t="s">
        <v>769</v>
      </c>
      <c r="D124" s="30">
        <v>100</v>
      </c>
      <c r="E124" s="9"/>
      <c r="F124" s="8" t="s">
        <v>648</v>
      </c>
    </row>
    <row r="125" spans="1:6" s="10" customFormat="1" ht="13.5" customHeight="1">
      <c r="A125" s="9">
        <v>502</v>
      </c>
      <c r="B125" s="31" t="s">
        <v>18</v>
      </c>
      <c r="C125" s="23" t="s">
        <v>744</v>
      </c>
      <c r="D125" s="30">
        <v>100</v>
      </c>
      <c r="E125" s="9"/>
      <c r="F125" s="8" t="s">
        <v>648</v>
      </c>
    </row>
    <row r="126" spans="1:6" s="10" customFormat="1" ht="13.5" customHeight="1">
      <c r="A126" s="9">
        <v>502</v>
      </c>
      <c r="B126" s="31" t="s">
        <v>19</v>
      </c>
      <c r="C126" s="23" t="s">
        <v>783</v>
      </c>
      <c r="D126" s="30">
        <f>11*20</f>
        <v>220</v>
      </c>
      <c r="E126" s="9"/>
      <c r="F126" s="8" t="s">
        <v>784</v>
      </c>
    </row>
    <row r="127" spans="1:6" s="10" customFormat="1" ht="24" customHeight="1">
      <c r="A127" s="6">
        <v>503</v>
      </c>
      <c r="B127" s="31" t="s">
        <v>18</v>
      </c>
      <c r="C127" s="23" t="s">
        <v>743</v>
      </c>
      <c r="D127" s="30">
        <v>120</v>
      </c>
      <c r="E127" s="6"/>
      <c r="F127" s="8" t="s">
        <v>684</v>
      </c>
    </row>
    <row r="128" spans="1:6" s="10" customFormat="1" ht="14.25" customHeight="1">
      <c r="A128" s="9">
        <v>504</v>
      </c>
      <c r="B128" s="31" t="s">
        <v>23</v>
      </c>
      <c r="C128" s="23" t="s">
        <v>361</v>
      </c>
      <c r="D128" s="30">
        <v>80</v>
      </c>
      <c r="E128" s="9"/>
      <c r="F128" s="8" t="s">
        <v>662</v>
      </c>
    </row>
    <row r="129" spans="1:6" s="10" customFormat="1" ht="14.25" customHeight="1">
      <c r="A129" s="9">
        <v>504</v>
      </c>
      <c r="B129" s="31" t="s">
        <v>18</v>
      </c>
      <c r="C129" s="23" t="s">
        <v>48</v>
      </c>
      <c r="D129" s="30">
        <v>100</v>
      </c>
      <c r="E129" s="9"/>
      <c r="F129" s="8" t="s">
        <v>648</v>
      </c>
    </row>
    <row r="130" spans="1:6" s="10" customFormat="1" ht="12" customHeight="1">
      <c r="A130" s="9">
        <v>505</v>
      </c>
      <c r="B130" s="31" t="s">
        <v>24</v>
      </c>
      <c r="C130" s="23" t="s">
        <v>51</v>
      </c>
      <c r="D130" s="30">
        <v>100</v>
      </c>
      <c r="E130" s="9"/>
      <c r="F130" s="8" t="s">
        <v>648</v>
      </c>
    </row>
    <row r="131" spans="1:6" s="10" customFormat="1" ht="12" customHeight="1">
      <c r="A131" s="9">
        <v>505</v>
      </c>
      <c r="B131" s="31" t="s">
        <v>24</v>
      </c>
      <c r="C131" s="23" t="s">
        <v>650</v>
      </c>
      <c r="D131" s="30">
        <v>100</v>
      </c>
      <c r="E131" s="9"/>
      <c r="F131" s="8" t="s">
        <v>648</v>
      </c>
    </row>
    <row r="132" spans="1:6" s="10" customFormat="1" ht="12" customHeight="1">
      <c r="A132" s="9">
        <v>505</v>
      </c>
      <c r="B132" s="31" t="s">
        <v>24</v>
      </c>
      <c r="C132" s="23" t="s">
        <v>775</v>
      </c>
      <c r="D132" s="30">
        <v>120</v>
      </c>
      <c r="E132" s="9"/>
      <c r="F132" s="8" t="s">
        <v>666</v>
      </c>
    </row>
    <row r="133" spans="1:6" s="10" customFormat="1" ht="14.25" customHeight="1">
      <c r="A133" s="9">
        <v>604</v>
      </c>
      <c r="B133" s="31" t="s">
        <v>39</v>
      </c>
      <c r="C133" s="23" t="s">
        <v>668</v>
      </c>
      <c r="D133" s="7">
        <v>140</v>
      </c>
      <c r="E133" s="9"/>
      <c r="F133" s="8" t="s">
        <v>669</v>
      </c>
    </row>
    <row r="134" spans="1:6" s="10" customFormat="1" ht="14.25" customHeight="1">
      <c r="A134" s="9">
        <v>604</v>
      </c>
      <c r="B134" s="31" t="s">
        <v>39</v>
      </c>
      <c r="C134" s="23" t="s">
        <v>747</v>
      </c>
      <c r="D134" s="30">
        <v>80</v>
      </c>
      <c r="E134" s="9"/>
      <c r="F134" s="8" t="s">
        <v>737</v>
      </c>
    </row>
    <row r="135" spans="1:6" s="10" customFormat="1" ht="25.5" customHeight="1">
      <c r="A135" s="59" t="s">
        <v>4</v>
      </c>
      <c r="B135" s="60"/>
      <c r="C135" s="60"/>
      <c r="D135" s="61"/>
      <c r="E135" s="49">
        <f>SUM(D99:D134)</f>
        <v>14560</v>
      </c>
      <c r="F135" s="14"/>
    </row>
    <row r="136" spans="1:6" s="10" customFormat="1" ht="25.5" customHeight="1">
      <c r="A136" s="28" t="s">
        <v>0</v>
      </c>
      <c r="B136" s="71" t="s">
        <v>152</v>
      </c>
      <c r="C136" s="6" t="s">
        <v>6</v>
      </c>
      <c r="D136" s="7" t="s">
        <v>7</v>
      </c>
      <c r="E136" s="6" t="s">
        <v>2</v>
      </c>
      <c r="F136" s="11" t="s">
        <v>3</v>
      </c>
    </row>
    <row r="137" spans="1:6" s="10" customFormat="1" ht="10.5" customHeight="1">
      <c r="A137" s="9">
        <v>304</v>
      </c>
      <c r="B137" s="31" t="s">
        <v>57</v>
      </c>
      <c r="C137" s="23" t="s">
        <v>239</v>
      </c>
      <c r="D137" s="30">
        <v>1920</v>
      </c>
      <c r="E137" s="9"/>
      <c r="F137" s="8" t="s">
        <v>633</v>
      </c>
    </row>
    <row r="138" spans="1:6" s="10" customFormat="1" ht="10.5" customHeight="1">
      <c r="A138" s="9">
        <v>304</v>
      </c>
      <c r="B138" s="31" t="s">
        <v>57</v>
      </c>
      <c r="C138" s="23" t="s">
        <v>791</v>
      </c>
      <c r="D138" s="30">
        <v>150</v>
      </c>
      <c r="E138" s="9"/>
      <c r="F138" s="8" t="s">
        <v>792</v>
      </c>
    </row>
    <row r="139" spans="1:6" ht="10.5" customHeight="1">
      <c r="A139" s="9">
        <v>304</v>
      </c>
      <c r="B139" s="31" t="s">
        <v>793</v>
      </c>
      <c r="C139" s="23" t="s">
        <v>794</v>
      </c>
      <c r="D139" s="30">
        <v>100</v>
      </c>
      <c r="E139" s="9"/>
      <c r="F139" s="8" t="s">
        <v>795</v>
      </c>
    </row>
    <row r="140" spans="1:6" ht="10.5" customHeight="1">
      <c r="A140" s="9">
        <v>304</v>
      </c>
      <c r="B140" s="31" t="s">
        <v>31</v>
      </c>
      <c r="C140" s="23" t="s">
        <v>697</v>
      </c>
      <c r="D140" s="30">
        <f>150+150+250+150+150</f>
        <v>850</v>
      </c>
      <c r="E140" s="9"/>
      <c r="F140" s="8" t="s">
        <v>698</v>
      </c>
    </row>
    <row r="141" spans="1:6" s="10" customFormat="1" ht="27.75" customHeight="1">
      <c r="A141" s="15">
        <v>401</v>
      </c>
      <c r="B141" s="31" t="s">
        <v>16</v>
      </c>
      <c r="C141" s="23" t="s">
        <v>785</v>
      </c>
      <c r="D141" s="30">
        <v>160</v>
      </c>
      <c r="E141" s="9"/>
      <c r="F141" s="8" t="s">
        <v>787</v>
      </c>
    </row>
    <row r="142" spans="1:6" ht="27.75" customHeight="1">
      <c r="A142" s="6">
        <v>405</v>
      </c>
      <c r="B142" s="31" t="s">
        <v>25</v>
      </c>
      <c r="C142" s="23" t="s">
        <v>625</v>
      </c>
      <c r="D142" s="30">
        <v>1295</v>
      </c>
      <c r="E142" s="9"/>
      <c r="F142" s="8" t="s">
        <v>626</v>
      </c>
    </row>
    <row r="143" spans="1:6" ht="27.75" customHeight="1">
      <c r="A143" s="6">
        <v>505</v>
      </c>
      <c r="B143" s="31" t="s">
        <v>24</v>
      </c>
      <c r="C143" s="23" t="s">
        <v>781</v>
      </c>
      <c r="D143" s="30">
        <v>530</v>
      </c>
      <c r="E143" s="6"/>
      <c r="F143" s="8" t="s">
        <v>782</v>
      </c>
    </row>
    <row r="144" spans="1:6" s="10" customFormat="1" ht="14.25" customHeight="1">
      <c r="A144" s="9">
        <v>603</v>
      </c>
      <c r="B144" s="31" t="s">
        <v>14</v>
      </c>
      <c r="C144" s="23" t="s">
        <v>653</v>
      </c>
      <c r="D144" s="30">
        <f>160+400</f>
        <v>560</v>
      </c>
      <c r="E144" s="9"/>
      <c r="F144" s="8" t="s">
        <v>654</v>
      </c>
    </row>
    <row r="145" spans="1:6" s="10" customFormat="1" ht="14.25" customHeight="1">
      <c r="A145" s="9">
        <v>603</v>
      </c>
      <c r="B145" s="31" t="s">
        <v>14</v>
      </c>
      <c r="C145" s="23" t="s">
        <v>656</v>
      </c>
      <c r="D145" s="30">
        <v>160</v>
      </c>
      <c r="E145" s="9"/>
      <c r="F145" s="8" t="s">
        <v>657</v>
      </c>
    </row>
    <row r="146" spans="1:6" s="10" customFormat="1" ht="27.75" customHeight="1">
      <c r="A146" s="6">
        <v>605</v>
      </c>
      <c r="B146" s="31" t="s">
        <v>42</v>
      </c>
      <c r="C146" s="23" t="s">
        <v>632</v>
      </c>
      <c r="D146" s="30">
        <v>4000</v>
      </c>
      <c r="E146" s="6"/>
      <c r="F146" s="8" t="s">
        <v>634</v>
      </c>
    </row>
    <row r="147" spans="1:6" ht="21" customHeight="1">
      <c r="A147" s="59" t="s">
        <v>624</v>
      </c>
      <c r="B147" s="60"/>
      <c r="C147" s="60"/>
      <c r="D147" s="61"/>
      <c r="E147" s="49">
        <f>SUM(D137:D146)</f>
        <v>9725</v>
      </c>
      <c r="F147" s="14"/>
    </row>
    <row r="148" spans="1:6" ht="25.5" customHeight="1">
      <c r="A148" s="28" t="s">
        <v>0</v>
      </c>
      <c r="B148" s="71" t="s">
        <v>152</v>
      </c>
      <c r="C148" s="6" t="s">
        <v>6</v>
      </c>
      <c r="D148" s="7" t="s">
        <v>7</v>
      </c>
      <c r="E148" s="6" t="s">
        <v>2</v>
      </c>
      <c r="F148" s="11" t="s">
        <v>3</v>
      </c>
    </row>
    <row r="149" spans="1:6" ht="21" customHeight="1">
      <c r="A149" s="28">
        <v>102</v>
      </c>
      <c r="B149" s="71"/>
      <c r="C149" s="28" t="s">
        <v>815</v>
      </c>
      <c r="D149" s="7">
        <v>300</v>
      </c>
      <c r="E149" s="6"/>
      <c r="F149" s="72" t="s">
        <v>816</v>
      </c>
    </row>
    <row r="150" spans="1:6" ht="21" customHeight="1">
      <c r="A150" s="6">
        <v>103</v>
      </c>
      <c r="B150" s="31"/>
      <c r="C150" s="23" t="s">
        <v>638</v>
      </c>
      <c r="D150" s="30">
        <v>20</v>
      </c>
      <c r="E150" s="9"/>
      <c r="F150" s="8" t="s">
        <v>639</v>
      </c>
    </row>
    <row r="151" spans="1:6" ht="16.5">
      <c r="A151" s="15"/>
      <c r="B151" s="59" t="s">
        <v>640</v>
      </c>
      <c r="C151" s="60"/>
      <c r="D151" s="61"/>
      <c r="E151" s="49">
        <f>SUM(D149:D150)</f>
        <v>320</v>
      </c>
      <c r="F151" s="14"/>
    </row>
    <row r="152" spans="1:6" ht="16.5">
      <c r="A152" s="28" t="s">
        <v>0</v>
      </c>
      <c r="B152" s="71" t="s">
        <v>152</v>
      </c>
      <c r="C152" s="6" t="s">
        <v>6</v>
      </c>
      <c r="D152" s="7" t="s">
        <v>7</v>
      </c>
      <c r="E152" s="6" t="s">
        <v>2</v>
      </c>
      <c r="F152" s="11" t="s">
        <v>3</v>
      </c>
    </row>
    <row r="153" spans="1:6" ht="21.75" customHeight="1">
      <c r="A153" s="6">
        <v>302</v>
      </c>
      <c r="B153" s="31" t="s">
        <v>33</v>
      </c>
      <c r="C153" s="23" t="s">
        <v>628</v>
      </c>
      <c r="D153" s="30">
        <v>600</v>
      </c>
      <c r="E153" s="9"/>
      <c r="F153" s="8" t="s">
        <v>629</v>
      </c>
    </row>
    <row r="154" spans="1:6" ht="21.75" customHeight="1">
      <c r="A154" s="6">
        <v>403</v>
      </c>
      <c r="B154" s="31" t="s">
        <v>631</v>
      </c>
      <c r="C154" s="23" t="s">
        <v>630</v>
      </c>
      <c r="D154" s="30">
        <v>600</v>
      </c>
      <c r="E154" s="9"/>
      <c r="F154" s="8" t="s">
        <v>629</v>
      </c>
    </row>
    <row r="155" spans="1:6" ht="16.5">
      <c r="A155" s="59" t="s">
        <v>627</v>
      </c>
      <c r="B155" s="60"/>
      <c r="C155" s="60"/>
      <c r="D155" s="61"/>
      <c r="E155" s="49">
        <f>SUM(D153:D154)</f>
        <v>1200</v>
      </c>
      <c r="F155" s="14"/>
    </row>
    <row r="156" spans="1:6" ht="16.5">
      <c r="A156" s="28" t="s">
        <v>0</v>
      </c>
      <c r="B156" s="71" t="s">
        <v>152</v>
      </c>
      <c r="C156" s="6" t="s">
        <v>6</v>
      </c>
      <c r="D156" s="7" t="s">
        <v>7</v>
      </c>
      <c r="E156" s="6" t="s">
        <v>2</v>
      </c>
      <c r="F156" s="11" t="s">
        <v>3</v>
      </c>
    </row>
    <row r="157" spans="1:6" ht="21.75" customHeight="1">
      <c r="A157" s="28">
        <v>202</v>
      </c>
      <c r="B157" s="71" t="s">
        <v>15</v>
      </c>
      <c r="C157" s="28" t="s">
        <v>636</v>
      </c>
      <c r="D157" s="7">
        <v>1280</v>
      </c>
      <c r="E157" s="6"/>
      <c r="F157" s="72" t="s">
        <v>637</v>
      </c>
    </row>
    <row r="158" spans="1:6" ht="16.5">
      <c r="A158" s="59" t="s">
        <v>635</v>
      </c>
      <c r="B158" s="60"/>
      <c r="C158" s="60"/>
      <c r="D158" s="61"/>
      <c r="E158" s="49">
        <f>SUM(D157:D157)</f>
        <v>1280</v>
      </c>
      <c r="F158" s="14"/>
    </row>
    <row r="159" spans="1:6" ht="20.25" customHeight="1">
      <c r="A159" s="59" t="s">
        <v>1</v>
      </c>
      <c r="B159" s="60"/>
      <c r="C159" s="60"/>
      <c r="D159" s="61"/>
      <c r="E159" s="51">
        <f>E135+E97+E147+E155+E158+E151</f>
        <v>58345</v>
      </c>
      <c r="F159" s="84" t="s">
        <v>808</v>
      </c>
    </row>
    <row r="160" ht="16.5">
      <c r="B160" s="10" t="s">
        <v>8</v>
      </c>
    </row>
  </sheetData>
  <sheetProtection/>
  <printOptions/>
  <pageMargins left="0.1968503937007874" right="0.1968503937007874" top="0" bottom="0" header="0.31496062992125984" footer="0.31496062992125984"/>
  <pageSetup horizontalDpi="600" verticalDpi="600" orientation="portrait" paperSize="9" scale="99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91">
      <selection activeCell="Q573" sqref="Q573"/>
    </sheetView>
  </sheetViews>
  <sheetFormatPr defaultColWidth="9.00390625" defaultRowHeight="16.5"/>
  <cols>
    <col min="1" max="1" width="7.625" style="29" customWidth="1"/>
    <col min="2" max="2" width="10.625" style="10" customWidth="1"/>
    <col min="3" max="3" width="10.75390625" style="19" customWidth="1"/>
    <col min="4" max="4" width="18.50390625" style="13" customWidth="1"/>
    <col min="5" max="5" width="46.375" style="12" customWidth="1"/>
    <col min="6" max="6" width="8.375" style="13" customWidth="1"/>
    <col min="7" max="12" width="5.375" style="13" customWidth="1"/>
    <col min="13" max="13" width="7.25390625" style="13" customWidth="1"/>
    <col min="14" max="16384" width="9.00390625" style="13" customWidth="1"/>
  </cols>
  <sheetData>
    <row r="1" spans="1:5" s="10" customFormat="1" ht="16.5">
      <c r="A1" s="52" t="s">
        <v>818</v>
      </c>
      <c r="B1" s="52"/>
      <c r="C1" s="52"/>
      <c r="D1" s="52"/>
      <c r="E1" s="52"/>
    </row>
    <row r="2" spans="1:5" s="10" customFormat="1" ht="16.5">
      <c r="A2" s="71" t="s">
        <v>190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16.5">
      <c r="A3" s="53" t="s">
        <v>28</v>
      </c>
      <c r="B3" s="23" t="s">
        <v>852</v>
      </c>
      <c r="C3" s="30">
        <f>4*60</f>
        <v>240</v>
      </c>
      <c r="D3" s="54"/>
      <c r="E3" s="8" t="s">
        <v>853</v>
      </c>
    </row>
    <row r="4" spans="1:5" s="10" customFormat="1" ht="16.5">
      <c r="A4" s="57" t="s">
        <v>28</v>
      </c>
      <c r="B4" s="23" t="s">
        <v>855</v>
      </c>
      <c r="C4" s="30">
        <v>300</v>
      </c>
      <c r="D4" s="58"/>
      <c r="E4" s="8" t="s">
        <v>856</v>
      </c>
    </row>
    <row r="5" spans="1:5" s="10" customFormat="1" ht="16.5">
      <c r="A5" s="55" t="s">
        <v>28</v>
      </c>
      <c r="B5" s="23" t="s">
        <v>879</v>
      </c>
      <c r="C5" s="30">
        <v>240</v>
      </c>
      <c r="D5" s="56"/>
      <c r="E5" s="8" t="s">
        <v>880</v>
      </c>
    </row>
    <row r="6" spans="1:5" s="10" customFormat="1" ht="13.5" customHeight="1">
      <c r="A6" s="53" t="s">
        <v>15</v>
      </c>
      <c r="B6" s="23" t="s">
        <v>819</v>
      </c>
      <c r="C6" s="30">
        <f>(22+20)*60</f>
        <v>2520</v>
      </c>
      <c r="D6" s="54"/>
      <c r="E6" s="8" t="s">
        <v>820</v>
      </c>
    </row>
    <row r="7" spans="1:5" s="10" customFormat="1" ht="13.5" customHeight="1">
      <c r="A7" s="57" t="s">
        <v>15</v>
      </c>
      <c r="B7" s="23" t="s">
        <v>871</v>
      </c>
      <c r="C7" s="30">
        <f>5*60</f>
        <v>300</v>
      </c>
      <c r="D7" s="58"/>
      <c r="E7" s="8" t="s">
        <v>872</v>
      </c>
    </row>
    <row r="8" spans="1:5" s="10" customFormat="1" ht="13.5" customHeight="1">
      <c r="A8" s="57" t="s">
        <v>15</v>
      </c>
      <c r="B8" s="23" t="s">
        <v>822</v>
      </c>
      <c r="C8" s="30">
        <f>77*60</f>
        <v>4620</v>
      </c>
      <c r="D8" s="58"/>
      <c r="E8" s="8" t="s">
        <v>823</v>
      </c>
    </row>
    <row r="9" spans="1:5" s="10" customFormat="1" ht="13.5" customHeight="1">
      <c r="A9" s="55" t="s">
        <v>15</v>
      </c>
      <c r="B9" s="23" t="s">
        <v>909</v>
      </c>
      <c r="C9" s="30">
        <f>4*60</f>
        <v>240</v>
      </c>
      <c r="D9" s="56"/>
      <c r="E9" s="8" t="s">
        <v>910</v>
      </c>
    </row>
    <row r="10" spans="1:5" s="10" customFormat="1" ht="16.5">
      <c r="A10" s="53" t="s">
        <v>30</v>
      </c>
      <c r="B10" s="23" t="s">
        <v>827</v>
      </c>
      <c r="C10" s="30">
        <f>60*5</f>
        <v>300</v>
      </c>
      <c r="D10" s="54"/>
      <c r="E10" s="8" t="s">
        <v>828</v>
      </c>
    </row>
    <row r="11" spans="1:5" s="10" customFormat="1" ht="16.5">
      <c r="A11" s="57" t="s">
        <v>30</v>
      </c>
      <c r="B11" s="23" t="s">
        <v>858</v>
      </c>
      <c r="C11" s="30">
        <f>2*60</f>
        <v>120</v>
      </c>
      <c r="D11" s="58"/>
      <c r="E11" s="8" t="s">
        <v>939</v>
      </c>
    </row>
    <row r="12" spans="1:5" s="10" customFormat="1" ht="16.5">
      <c r="A12" s="55" t="s">
        <v>30</v>
      </c>
      <c r="B12" s="23" t="s">
        <v>829</v>
      </c>
      <c r="C12" s="30">
        <f>6*60</f>
        <v>360</v>
      </c>
      <c r="D12" s="56"/>
      <c r="E12" s="42" t="s">
        <v>830</v>
      </c>
    </row>
    <row r="13" spans="1:5" s="10" customFormat="1" ht="34.5" customHeight="1">
      <c r="A13" s="31" t="s">
        <v>840</v>
      </c>
      <c r="B13" s="23" t="s">
        <v>841</v>
      </c>
      <c r="C13" s="30">
        <f>4*60</f>
        <v>240</v>
      </c>
      <c r="D13" s="54"/>
      <c r="E13" s="8" t="s">
        <v>842</v>
      </c>
    </row>
    <row r="14" spans="1:5" s="10" customFormat="1" ht="34.5" customHeight="1">
      <c r="A14" s="35" t="s">
        <v>57</v>
      </c>
      <c r="B14" s="23" t="s">
        <v>890</v>
      </c>
      <c r="C14" s="30">
        <v>300</v>
      </c>
      <c r="D14" s="54"/>
      <c r="E14" s="8" t="s">
        <v>891</v>
      </c>
    </row>
    <row r="15" spans="1:5" s="10" customFormat="1" ht="16.5">
      <c r="A15" s="53" t="s">
        <v>903</v>
      </c>
      <c r="B15" s="23" t="s">
        <v>904</v>
      </c>
      <c r="C15" s="30">
        <v>240</v>
      </c>
      <c r="D15" s="54"/>
      <c r="E15" s="8" t="s">
        <v>905</v>
      </c>
    </row>
    <row r="16" spans="1:5" s="10" customFormat="1" ht="16.5">
      <c r="A16" s="55" t="s">
        <v>33</v>
      </c>
      <c r="B16" s="23" t="s">
        <v>249</v>
      </c>
      <c r="C16" s="30">
        <v>240</v>
      </c>
      <c r="D16" s="56"/>
      <c r="E16" s="8" t="s">
        <v>883</v>
      </c>
    </row>
    <row r="17" spans="1:5" s="10" customFormat="1" ht="34.5" customHeight="1">
      <c r="A17" s="35" t="s">
        <v>21</v>
      </c>
      <c r="B17" s="23" t="s">
        <v>831</v>
      </c>
      <c r="C17" s="30">
        <f>60*2</f>
        <v>120</v>
      </c>
      <c r="D17" s="54"/>
      <c r="E17" s="8" t="s">
        <v>832</v>
      </c>
    </row>
    <row r="18" spans="1:5" s="10" customFormat="1" ht="13.5" customHeight="1">
      <c r="A18" s="53" t="s">
        <v>22</v>
      </c>
      <c r="B18" s="23" t="s">
        <v>844</v>
      </c>
      <c r="C18" s="30">
        <f>5*60</f>
        <v>300</v>
      </c>
      <c r="D18" s="54"/>
      <c r="E18" s="8" t="s">
        <v>845</v>
      </c>
    </row>
    <row r="19" spans="1:5" s="10" customFormat="1" ht="13.5" customHeight="1">
      <c r="A19" s="57" t="s">
        <v>22</v>
      </c>
      <c r="B19" s="23" t="s">
        <v>887</v>
      </c>
      <c r="C19" s="30">
        <v>360</v>
      </c>
      <c r="D19" s="58"/>
      <c r="E19" s="8" t="s">
        <v>888</v>
      </c>
    </row>
    <row r="20" spans="1:5" s="10" customFormat="1" ht="13.5" customHeight="1">
      <c r="A20" s="57" t="s">
        <v>22</v>
      </c>
      <c r="B20" s="23" t="s">
        <v>859</v>
      </c>
      <c r="C20" s="30">
        <v>240</v>
      </c>
      <c r="D20" s="58"/>
      <c r="E20" s="8" t="s">
        <v>860</v>
      </c>
    </row>
    <row r="21" spans="1:5" s="10" customFormat="1" ht="13.5" customHeight="1">
      <c r="A21" s="55" t="s">
        <v>22</v>
      </c>
      <c r="B21" s="23" t="s">
        <v>906</v>
      </c>
      <c r="C21" s="30">
        <v>240</v>
      </c>
      <c r="D21" s="56"/>
      <c r="E21" s="8" t="s">
        <v>877</v>
      </c>
    </row>
    <row r="22" spans="1:5" s="10" customFormat="1" ht="34.5" customHeight="1">
      <c r="A22" s="35" t="s">
        <v>16</v>
      </c>
      <c r="B22" s="23" t="s">
        <v>869</v>
      </c>
      <c r="C22" s="30">
        <f>6*60</f>
        <v>360</v>
      </c>
      <c r="D22" s="54"/>
      <c r="E22" s="8" t="s">
        <v>870</v>
      </c>
    </row>
    <row r="23" spans="1:5" s="10" customFormat="1" ht="16.5">
      <c r="A23" s="53" t="s">
        <v>17</v>
      </c>
      <c r="B23" s="23" t="s">
        <v>866</v>
      </c>
      <c r="C23" s="30">
        <f>5*60</f>
        <v>300</v>
      </c>
      <c r="D23" s="54"/>
      <c r="E23" s="8" t="s">
        <v>839</v>
      </c>
    </row>
    <row r="24" spans="1:5" s="10" customFormat="1" ht="16.5">
      <c r="A24" s="57" t="s">
        <v>17</v>
      </c>
      <c r="B24" s="23" t="s">
        <v>197</v>
      </c>
      <c r="C24" s="30">
        <f>3*60</f>
        <v>180</v>
      </c>
      <c r="D24" s="58"/>
      <c r="E24" s="8" t="s">
        <v>836</v>
      </c>
    </row>
    <row r="25" spans="1:5" s="10" customFormat="1" ht="16.5">
      <c r="A25" s="55" t="s">
        <v>17</v>
      </c>
      <c r="B25" s="23" t="s">
        <v>838</v>
      </c>
      <c r="C25" s="30">
        <f>5*60</f>
        <v>300</v>
      </c>
      <c r="D25" s="56"/>
      <c r="E25" s="8" t="s">
        <v>839</v>
      </c>
    </row>
    <row r="26" spans="1:5" s="10" customFormat="1" ht="12.75" customHeight="1">
      <c r="A26" s="53" t="s">
        <v>13</v>
      </c>
      <c r="B26" s="23" t="s">
        <v>915</v>
      </c>
      <c r="C26" s="30">
        <f>11*60</f>
        <v>660</v>
      </c>
      <c r="D26" s="54"/>
      <c r="E26" s="8" t="s">
        <v>940</v>
      </c>
    </row>
    <row r="27" spans="1:5" s="10" customFormat="1" ht="12.75" customHeight="1">
      <c r="A27" s="57" t="s">
        <v>13</v>
      </c>
      <c r="B27" s="23" t="s">
        <v>201</v>
      </c>
      <c r="C27" s="30">
        <v>240</v>
      </c>
      <c r="D27" s="58"/>
      <c r="E27" s="8" t="s">
        <v>892</v>
      </c>
    </row>
    <row r="28" spans="1:5" s="10" customFormat="1" ht="12.75" customHeight="1">
      <c r="A28" s="57" t="s">
        <v>13</v>
      </c>
      <c r="B28" s="23" t="s">
        <v>873</v>
      </c>
      <c r="C28" s="30">
        <f>55*60</f>
        <v>3300</v>
      </c>
      <c r="D28" s="58"/>
      <c r="E28" s="8" t="s">
        <v>821</v>
      </c>
    </row>
    <row r="29" spans="1:5" s="10" customFormat="1" ht="12.75" customHeight="1">
      <c r="A29" s="55" t="s">
        <v>13</v>
      </c>
      <c r="B29" s="23" t="s">
        <v>895</v>
      </c>
      <c r="C29" s="30">
        <v>300</v>
      </c>
      <c r="D29" s="56"/>
      <c r="E29" s="8" t="s">
        <v>896</v>
      </c>
    </row>
    <row r="30" spans="1:5" s="10" customFormat="1" ht="16.5">
      <c r="A30" s="53" t="s">
        <v>824</v>
      </c>
      <c r="B30" s="23" t="s">
        <v>825</v>
      </c>
      <c r="C30" s="30">
        <f>4*60</f>
        <v>240</v>
      </c>
      <c r="D30" s="54"/>
      <c r="E30" s="8" t="s">
        <v>826</v>
      </c>
    </row>
    <row r="31" spans="1:5" s="10" customFormat="1" ht="16.5">
      <c r="A31" s="55" t="s">
        <v>25</v>
      </c>
      <c r="B31" s="23" t="s">
        <v>893</v>
      </c>
      <c r="C31" s="30">
        <v>300</v>
      </c>
      <c r="D31" s="56"/>
      <c r="E31" s="8" t="s">
        <v>894</v>
      </c>
    </row>
    <row r="32" spans="1:5" s="10" customFormat="1" ht="16.5">
      <c r="A32" s="69" t="s">
        <v>23</v>
      </c>
      <c r="B32" s="23">
        <v>31</v>
      </c>
      <c r="C32" s="30">
        <f>31*60</f>
        <v>1860</v>
      </c>
      <c r="D32" s="9"/>
      <c r="E32" s="8" t="s">
        <v>901</v>
      </c>
    </row>
    <row r="33" spans="1:5" s="10" customFormat="1" ht="16.5">
      <c r="A33" s="69" t="s">
        <v>23</v>
      </c>
      <c r="B33" s="23" t="s">
        <v>229</v>
      </c>
      <c r="C33" s="30">
        <f>77*60</f>
        <v>4620</v>
      </c>
      <c r="D33" s="9"/>
      <c r="E33" s="8" t="s">
        <v>875</v>
      </c>
    </row>
    <row r="34" spans="1:5" s="10" customFormat="1" ht="16.5">
      <c r="A34" s="69" t="s">
        <v>153</v>
      </c>
      <c r="B34" s="23">
        <v>32</v>
      </c>
      <c r="C34" s="30">
        <f>32*60</f>
        <v>1920</v>
      </c>
      <c r="D34" s="9"/>
      <c r="E34" s="8" t="s">
        <v>902</v>
      </c>
    </row>
    <row r="35" spans="1:5" s="10" customFormat="1" ht="16.5">
      <c r="A35" s="69" t="s">
        <v>153</v>
      </c>
      <c r="B35" s="23" t="s">
        <v>850</v>
      </c>
      <c r="C35" s="30">
        <v>120</v>
      </c>
      <c r="D35" s="9"/>
      <c r="E35" s="8" t="s">
        <v>851</v>
      </c>
    </row>
    <row r="36" spans="1:5" s="10" customFormat="1" ht="16.5">
      <c r="A36" s="53" t="s">
        <v>897</v>
      </c>
      <c r="B36" s="23">
        <v>32</v>
      </c>
      <c r="C36" s="30">
        <f>32*60</f>
        <v>1920</v>
      </c>
      <c r="D36" s="54"/>
      <c r="E36" s="8" t="s">
        <v>900</v>
      </c>
    </row>
    <row r="37" spans="1:5" s="10" customFormat="1" ht="16.5">
      <c r="A37" s="57" t="s">
        <v>18</v>
      </c>
      <c r="B37" s="23" t="s">
        <v>881</v>
      </c>
      <c r="C37" s="30">
        <v>240</v>
      </c>
      <c r="D37" s="58"/>
      <c r="E37" s="8" t="s">
        <v>882</v>
      </c>
    </row>
    <row r="38" spans="1:5" s="10" customFormat="1" ht="16.5">
      <c r="A38" s="55" t="s">
        <v>18</v>
      </c>
      <c r="B38" s="23" t="s">
        <v>763</v>
      </c>
      <c r="C38" s="30">
        <v>240</v>
      </c>
      <c r="D38" s="56"/>
      <c r="E38" s="8" t="s">
        <v>883</v>
      </c>
    </row>
    <row r="39" spans="1:5" s="10" customFormat="1" ht="16.5">
      <c r="A39" s="53" t="s">
        <v>898</v>
      </c>
      <c r="B39" s="23">
        <v>32</v>
      </c>
      <c r="C39" s="30">
        <f>32*60</f>
        <v>1920</v>
      </c>
      <c r="D39" s="54"/>
      <c r="E39" s="8" t="s">
        <v>900</v>
      </c>
    </row>
    <row r="40" spans="1:5" s="10" customFormat="1" ht="16.5">
      <c r="A40" s="55" t="s">
        <v>988</v>
      </c>
      <c r="B40" s="23" t="s">
        <v>886</v>
      </c>
      <c r="C40" s="30">
        <v>240</v>
      </c>
      <c r="D40" s="56"/>
      <c r="E40" s="8" t="s">
        <v>885</v>
      </c>
    </row>
    <row r="41" spans="1:5" s="10" customFormat="1" ht="16.5">
      <c r="A41" s="53" t="s">
        <v>899</v>
      </c>
      <c r="B41" s="23">
        <v>28</v>
      </c>
      <c r="C41" s="30">
        <f>28*60</f>
        <v>1680</v>
      </c>
      <c r="D41" s="54"/>
      <c r="E41" s="8" t="s">
        <v>900</v>
      </c>
    </row>
    <row r="42" spans="1:5" s="10" customFormat="1" ht="16.5">
      <c r="A42" s="57" t="s">
        <v>24</v>
      </c>
      <c r="B42" s="23" t="s">
        <v>331</v>
      </c>
      <c r="C42" s="30">
        <f>55*60</f>
        <v>3300</v>
      </c>
      <c r="D42" s="58"/>
      <c r="E42" s="8" t="s">
        <v>821</v>
      </c>
    </row>
    <row r="43" spans="1:5" s="10" customFormat="1" ht="16.5">
      <c r="A43" s="55" t="s">
        <v>24</v>
      </c>
      <c r="B43" s="23" t="s">
        <v>329</v>
      </c>
      <c r="C43" s="30">
        <f>55*60</f>
        <v>3300</v>
      </c>
      <c r="D43" s="56"/>
      <c r="E43" s="8" t="s">
        <v>821</v>
      </c>
    </row>
    <row r="44" spans="1:5" s="10" customFormat="1" ht="16.5">
      <c r="A44" s="53" t="s">
        <v>41</v>
      </c>
      <c r="B44" s="23" t="s">
        <v>864</v>
      </c>
      <c r="C44" s="30">
        <f>2*60</f>
        <v>120</v>
      </c>
      <c r="D44" s="54"/>
      <c r="E44" s="8" t="s">
        <v>865</v>
      </c>
    </row>
    <row r="45" spans="1:5" s="10" customFormat="1" ht="16.5">
      <c r="A45" s="55" t="s">
        <v>989</v>
      </c>
      <c r="B45" s="23" t="s">
        <v>196</v>
      </c>
      <c r="C45" s="30">
        <v>420</v>
      </c>
      <c r="D45" s="56"/>
      <c r="E45" s="8" t="s">
        <v>889</v>
      </c>
    </row>
    <row r="46" spans="1:5" s="10" customFormat="1" ht="27" customHeight="1">
      <c r="A46" s="35" t="s">
        <v>42</v>
      </c>
      <c r="B46" s="23" t="s">
        <v>59</v>
      </c>
      <c r="C46" s="30">
        <v>600</v>
      </c>
      <c r="D46" s="50"/>
      <c r="E46" s="8" t="s">
        <v>941</v>
      </c>
    </row>
    <row r="47" spans="1:5" s="10" customFormat="1" ht="16.5">
      <c r="A47" s="53" t="s">
        <v>36</v>
      </c>
      <c r="B47" s="23" t="s">
        <v>154</v>
      </c>
      <c r="C47" s="30">
        <v>600</v>
      </c>
      <c r="D47" s="54"/>
      <c r="E47" s="8" t="s">
        <v>942</v>
      </c>
    </row>
    <row r="48" spans="1:5" s="10" customFormat="1" ht="16.5">
      <c r="A48" s="55" t="s">
        <v>990</v>
      </c>
      <c r="B48" s="23" t="s">
        <v>884</v>
      </c>
      <c r="C48" s="30">
        <v>240</v>
      </c>
      <c r="D48" s="56"/>
      <c r="E48" s="8" t="s">
        <v>885</v>
      </c>
    </row>
    <row r="49" spans="1:5" s="10" customFormat="1" ht="34.5" customHeight="1">
      <c r="A49" s="31" t="s">
        <v>49</v>
      </c>
      <c r="B49" s="23" t="s">
        <v>847</v>
      </c>
      <c r="C49" s="30">
        <f>4*60</f>
        <v>240</v>
      </c>
      <c r="D49" s="9"/>
      <c r="E49" s="8" t="s">
        <v>848</v>
      </c>
    </row>
    <row r="50" spans="1:5" s="10" customFormat="1" ht="34.5" customHeight="1">
      <c r="A50" s="31" t="s">
        <v>34</v>
      </c>
      <c r="B50" s="23" t="s">
        <v>876</v>
      </c>
      <c r="C50" s="30">
        <v>240</v>
      </c>
      <c r="D50" s="9"/>
      <c r="E50" s="8" t="s">
        <v>877</v>
      </c>
    </row>
    <row r="51" spans="1:5" s="10" customFormat="1" ht="34.5" customHeight="1">
      <c r="A51" s="31" t="s">
        <v>35</v>
      </c>
      <c r="B51" s="23" t="s">
        <v>765</v>
      </c>
      <c r="C51" s="30">
        <f>60*3</f>
        <v>180</v>
      </c>
      <c r="D51" s="9"/>
      <c r="E51" s="8" t="s">
        <v>862</v>
      </c>
    </row>
    <row r="52" spans="1:5" s="10" customFormat="1" ht="16.5">
      <c r="A52" s="53" t="s">
        <v>26</v>
      </c>
      <c r="B52" s="23" t="s">
        <v>863</v>
      </c>
      <c r="C52" s="30">
        <f>4*60</f>
        <v>240</v>
      </c>
      <c r="D52" s="54"/>
      <c r="E52" s="8" t="s">
        <v>943</v>
      </c>
    </row>
    <row r="53" spans="1:5" s="10" customFormat="1" ht="16.5">
      <c r="A53" s="57" t="s">
        <v>26</v>
      </c>
      <c r="B53" s="23" t="s">
        <v>803</v>
      </c>
      <c r="C53" s="30">
        <f>9*60</f>
        <v>540</v>
      </c>
      <c r="D53" s="58"/>
      <c r="E53" s="8" t="s">
        <v>878</v>
      </c>
    </row>
    <row r="54" spans="1:5" s="10" customFormat="1" ht="16.5">
      <c r="A54" s="55" t="s">
        <v>991</v>
      </c>
      <c r="B54" s="23" t="s">
        <v>874</v>
      </c>
      <c r="C54" s="30">
        <f>77*60</f>
        <v>4620</v>
      </c>
      <c r="D54" s="56"/>
      <c r="E54" s="8" t="s">
        <v>875</v>
      </c>
    </row>
    <row r="55" spans="1:13" ht="16.5">
      <c r="A55" s="59" t="s">
        <v>191</v>
      </c>
      <c r="B55" s="60"/>
      <c r="C55" s="61"/>
      <c r="D55" s="74">
        <f>SUM(C3:C54)</f>
        <v>47100</v>
      </c>
      <c r="E55" s="75" t="s">
        <v>11</v>
      </c>
      <c r="M55" s="10"/>
    </row>
    <row r="56" spans="1:13" ht="16.5">
      <c r="A56" s="71" t="s">
        <v>190</v>
      </c>
      <c r="B56" s="6" t="s">
        <v>6</v>
      </c>
      <c r="C56" s="7" t="s">
        <v>7</v>
      </c>
      <c r="D56" s="6" t="s">
        <v>2</v>
      </c>
      <c r="E56" s="11" t="s">
        <v>3</v>
      </c>
      <c r="M56" s="10"/>
    </row>
    <row r="57" spans="1:5" s="10" customFormat="1" ht="26.25" customHeight="1">
      <c r="A57" s="35" t="s">
        <v>28</v>
      </c>
      <c r="B57" s="23" t="s">
        <v>852</v>
      </c>
      <c r="C57" s="30">
        <f>4*22</f>
        <v>88</v>
      </c>
      <c r="D57" s="6"/>
      <c r="E57" s="8" t="s">
        <v>853</v>
      </c>
    </row>
    <row r="58" spans="1:13" ht="30" customHeight="1">
      <c r="A58" s="35" t="s">
        <v>854</v>
      </c>
      <c r="B58" s="23" t="s">
        <v>855</v>
      </c>
      <c r="C58" s="30">
        <f>5*22</f>
        <v>110</v>
      </c>
      <c r="D58" s="54"/>
      <c r="E58" s="8" t="s">
        <v>856</v>
      </c>
      <c r="M58" s="10"/>
    </row>
    <row r="59" spans="1:13" ht="30" customHeight="1">
      <c r="A59" s="31" t="s">
        <v>938</v>
      </c>
      <c r="B59" s="23" t="s">
        <v>909</v>
      </c>
      <c r="C59" s="30">
        <f>4*22</f>
        <v>88</v>
      </c>
      <c r="D59" s="9"/>
      <c r="E59" s="8" t="s">
        <v>910</v>
      </c>
      <c r="M59" s="10"/>
    </row>
    <row r="60" spans="1:13" ht="30" customHeight="1">
      <c r="A60" s="31" t="s">
        <v>29</v>
      </c>
      <c r="B60" s="28" t="s">
        <v>936</v>
      </c>
      <c r="C60" s="7">
        <f>55*22</f>
        <v>1210</v>
      </c>
      <c r="D60" s="9"/>
      <c r="E60" s="72" t="s">
        <v>937</v>
      </c>
      <c r="M60" s="10"/>
    </row>
    <row r="61" spans="1:5" s="10" customFormat="1" ht="16.5">
      <c r="A61" s="53" t="s">
        <v>30</v>
      </c>
      <c r="B61" s="23" t="s">
        <v>827</v>
      </c>
      <c r="C61" s="30">
        <f>22*5</f>
        <v>110</v>
      </c>
      <c r="D61" s="54"/>
      <c r="E61" s="8" t="s">
        <v>828</v>
      </c>
    </row>
    <row r="62" spans="1:5" s="10" customFormat="1" ht="16.5">
      <c r="A62" s="55" t="s">
        <v>30</v>
      </c>
      <c r="B62" s="23" t="s">
        <v>829</v>
      </c>
      <c r="C62" s="30">
        <f>6*22</f>
        <v>132</v>
      </c>
      <c r="D62" s="56"/>
      <c r="E62" s="42" t="s">
        <v>830</v>
      </c>
    </row>
    <row r="63" spans="1:5" s="10" customFormat="1" ht="30" customHeight="1">
      <c r="A63" s="35" t="s">
        <v>57</v>
      </c>
      <c r="B63" s="23" t="s">
        <v>890</v>
      </c>
      <c r="C63" s="30">
        <f>5*22</f>
        <v>110</v>
      </c>
      <c r="D63" s="54"/>
      <c r="E63" s="8" t="s">
        <v>891</v>
      </c>
    </row>
    <row r="64" spans="1:5" s="10" customFormat="1" ht="30" customHeight="1">
      <c r="A64" s="35" t="s">
        <v>17</v>
      </c>
      <c r="B64" s="23" t="s">
        <v>866</v>
      </c>
      <c r="C64" s="30">
        <f>5*22</f>
        <v>110</v>
      </c>
      <c r="D64" s="54"/>
      <c r="E64" s="8" t="s">
        <v>839</v>
      </c>
    </row>
    <row r="65" spans="1:5" s="10" customFormat="1" ht="30" customHeight="1">
      <c r="A65" s="35" t="s">
        <v>13</v>
      </c>
      <c r="B65" s="23" t="s">
        <v>895</v>
      </c>
      <c r="C65" s="30">
        <f>5*22</f>
        <v>110</v>
      </c>
      <c r="D65" s="54"/>
      <c r="E65" s="8" t="s">
        <v>896</v>
      </c>
    </row>
    <row r="66" spans="1:5" s="10" customFormat="1" ht="30" customHeight="1">
      <c r="A66" s="35" t="s">
        <v>824</v>
      </c>
      <c r="B66" s="23" t="s">
        <v>825</v>
      </c>
      <c r="C66" s="30">
        <f>4*22</f>
        <v>88</v>
      </c>
      <c r="D66" s="54"/>
      <c r="E66" s="8" t="s">
        <v>826</v>
      </c>
    </row>
    <row r="67" spans="1:5" s="10" customFormat="1" ht="30" customHeight="1">
      <c r="A67" s="31" t="s">
        <v>41</v>
      </c>
      <c r="B67" s="23" t="s">
        <v>864</v>
      </c>
      <c r="C67" s="30">
        <f>2*22</f>
        <v>44</v>
      </c>
      <c r="D67" s="9"/>
      <c r="E67" s="8" t="s">
        <v>865</v>
      </c>
    </row>
    <row r="68" spans="1:13" ht="16.5">
      <c r="A68" s="59" t="s">
        <v>192</v>
      </c>
      <c r="B68" s="60"/>
      <c r="C68" s="61"/>
      <c r="D68" s="51">
        <f>SUM(C57:C67)</f>
        <v>2200</v>
      </c>
      <c r="E68" s="75"/>
      <c r="M68" s="10"/>
    </row>
    <row r="69" spans="1:13" ht="16.5">
      <c r="A69" s="71" t="s">
        <v>190</v>
      </c>
      <c r="B69" s="6" t="s">
        <v>6</v>
      </c>
      <c r="C69" s="7" t="s">
        <v>7</v>
      </c>
      <c r="D69" s="6" t="s">
        <v>2</v>
      </c>
      <c r="E69" s="11" t="s">
        <v>3</v>
      </c>
      <c r="M69" s="10"/>
    </row>
    <row r="70" spans="1:5" s="10" customFormat="1" ht="30" customHeight="1">
      <c r="A70" s="35" t="s">
        <v>15</v>
      </c>
      <c r="B70" s="23" t="s">
        <v>912</v>
      </c>
      <c r="C70" s="30">
        <v>150</v>
      </c>
      <c r="D70" s="54"/>
      <c r="E70" s="8" t="s">
        <v>913</v>
      </c>
    </row>
    <row r="71" spans="1:5" s="10" customFormat="1" ht="30" customHeight="1">
      <c r="A71" s="35" t="s">
        <v>857</v>
      </c>
      <c r="B71" s="23" t="s">
        <v>858</v>
      </c>
      <c r="C71" s="30">
        <v>100</v>
      </c>
      <c r="D71" s="54"/>
      <c r="E71" s="8" t="s">
        <v>944</v>
      </c>
    </row>
    <row r="72" spans="1:5" s="10" customFormat="1" ht="30" customHeight="1">
      <c r="A72" s="35" t="s">
        <v>840</v>
      </c>
      <c r="B72" s="23" t="s">
        <v>841</v>
      </c>
      <c r="C72" s="30">
        <f>50+150+400</f>
        <v>600</v>
      </c>
      <c r="D72" s="54"/>
      <c r="E72" s="8" t="s">
        <v>843</v>
      </c>
    </row>
    <row r="73" spans="1:5" s="10" customFormat="1" ht="16.5">
      <c r="A73" s="53" t="s">
        <v>22</v>
      </c>
      <c r="B73" s="23" t="s">
        <v>844</v>
      </c>
      <c r="C73" s="30">
        <f>500+100+100</f>
        <v>700</v>
      </c>
      <c r="D73" s="54"/>
      <c r="E73" s="8" t="s">
        <v>846</v>
      </c>
    </row>
    <row r="74" spans="1:5" s="10" customFormat="1" ht="16.5">
      <c r="A74" s="55" t="s">
        <v>22</v>
      </c>
      <c r="B74" s="23" t="s">
        <v>859</v>
      </c>
      <c r="C74" s="30">
        <f>400+200</f>
        <v>600</v>
      </c>
      <c r="D74" s="56"/>
      <c r="E74" s="8" t="s">
        <v>861</v>
      </c>
    </row>
    <row r="75" spans="1:5" s="10" customFormat="1" ht="16.5">
      <c r="A75" s="31" t="s">
        <v>17</v>
      </c>
      <c r="B75" s="23" t="s">
        <v>866</v>
      </c>
      <c r="C75" s="82">
        <v>500</v>
      </c>
      <c r="D75" s="56"/>
      <c r="E75" s="8" t="s">
        <v>867</v>
      </c>
    </row>
    <row r="76" spans="1:13" ht="16.5">
      <c r="A76" s="59" t="s">
        <v>193</v>
      </c>
      <c r="B76" s="60"/>
      <c r="C76" s="61"/>
      <c r="D76" s="51">
        <f>SUM(C70:C75)</f>
        <v>2650</v>
      </c>
      <c r="E76" s="75"/>
      <c r="M76" s="10"/>
    </row>
    <row r="77" spans="1:13" ht="16.5">
      <c r="A77" s="71" t="s">
        <v>190</v>
      </c>
      <c r="B77" s="6" t="s">
        <v>6</v>
      </c>
      <c r="C77" s="7" t="s">
        <v>7</v>
      </c>
      <c r="D77" s="6" t="s">
        <v>2</v>
      </c>
      <c r="E77" s="11" t="s">
        <v>3</v>
      </c>
      <c r="M77" s="10"/>
    </row>
    <row r="78" spans="1:13" ht="29.25" customHeight="1">
      <c r="A78" s="31" t="s">
        <v>15</v>
      </c>
      <c r="B78" s="23" t="s">
        <v>912</v>
      </c>
      <c r="C78" s="30">
        <v>170</v>
      </c>
      <c r="D78" s="54"/>
      <c r="E78" s="86" t="s">
        <v>914</v>
      </c>
      <c r="M78" s="10"/>
    </row>
    <row r="79" spans="1:5" s="10" customFormat="1" ht="16.5">
      <c r="A79" s="53" t="s">
        <v>17</v>
      </c>
      <c r="B79" s="23" t="s">
        <v>866</v>
      </c>
      <c r="C79" s="30">
        <v>190</v>
      </c>
      <c r="D79" s="54"/>
      <c r="E79" s="8" t="s">
        <v>868</v>
      </c>
    </row>
    <row r="80" spans="1:5" s="10" customFormat="1" ht="16.5">
      <c r="A80" s="55" t="s">
        <v>17</v>
      </c>
      <c r="B80" s="23" t="s">
        <v>197</v>
      </c>
      <c r="C80" s="30">
        <v>190</v>
      </c>
      <c r="D80" s="56"/>
      <c r="E80" s="8" t="s">
        <v>837</v>
      </c>
    </row>
    <row r="81" spans="1:5" s="10" customFormat="1" ht="29.25" customHeight="1">
      <c r="A81" s="35" t="s">
        <v>833</v>
      </c>
      <c r="B81" s="23" t="s">
        <v>834</v>
      </c>
      <c r="C81" s="30">
        <v>190</v>
      </c>
      <c r="D81" s="9"/>
      <c r="E81" s="8" t="s">
        <v>835</v>
      </c>
    </row>
    <row r="82" spans="1:5" s="10" customFormat="1" ht="29.25" customHeight="1">
      <c r="A82" s="35" t="s">
        <v>49</v>
      </c>
      <c r="B82" s="23" t="s">
        <v>847</v>
      </c>
      <c r="C82" s="30">
        <v>190</v>
      </c>
      <c r="D82" s="9"/>
      <c r="E82" s="8" t="s">
        <v>849</v>
      </c>
    </row>
    <row r="83" spans="1:13" ht="16.5">
      <c r="A83" s="59" t="s">
        <v>198</v>
      </c>
      <c r="B83" s="60"/>
      <c r="C83" s="61"/>
      <c r="D83" s="51">
        <f>SUM(C78:C82)</f>
        <v>930</v>
      </c>
      <c r="E83" s="75"/>
      <c r="M83" s="10"/>
    </row>
    <row r="84" spans="1:13" ht="16.5">
      <c r="A84" s="71" t="s">
        <v>190</v>
      </c>
      <c r="B84" s="6" t="s">
        <v>6</v>
      </c>
      <c r="C84" s="7" t="s">
        <v>7</v>
      </c>
      <c r="D84" s="6" t="s">
        <v>2</v>
      </c>
      <c r="E84" s="11" t="s">
        <v>3</v>
      </c>
      <c r="M84" s="10"/>
    </row>
    <row r="85" spans="1:13" ht="34.5" customHeight="1">
      <c r="A85" s="47" t="s">
        <v>25</v>
      </c>
      <c r="B85" s="23" t="s">
        <v>918</v>
      </c>
      <c r="C85" s="30">
        <v>800</v>
      </c>
      <c r="D85" s="56"/>
      <c r="E85" s="8" t="s">
        <v>932</v>
      </c>
      <c r="M85" s="10"/>
    </row>
    <row r="86" spans="1:13" ht="18.75" customHeight="1">
      <c r="A86" s="53" t="s">
        <v>24</v>
      </c>
      <c r="B86" s="23" t="s">
        <v>919</v>
      </c>
      <c r="C86" s="30">
        <v>1600</v>
      </c>
      <c r="D86" s="54"/>
      <c r="E86" s="8" t="s">
        <v>934</v>
      </c>
      <c r="M86" s="10"/>
    </row>
    <row r="87" spans="1:13" ht="18.75" customHeight="1">
      <c r="A87" s="55" t="s">
        <v>24</v>
      </c>
      <c r="B87" s="48" t="s">
        <v>643</v>
      </c>
      <c r="C87" s="65">
        <v>1600</v>
      </c>
      <c r="D87" s="56"/>
      <c r="E87" s="8" t="s">
        <v>934</v>
      </c>
      <c r="M87" s="10"/>
    </row>
    <row r="88" spans="1:13" ht="16.5">
      <c r="A88" s="69" t="s">
        <v>42</v>
      </c>
      <c r="B88" s="23" t="s">
        <v>924</v>
      </c>
      <c r="C88" s="30">
        <v>1600</v>
      </c>
      <c r="D88" s="9"/>
      <c r="E88" s="8" t="s">
        <v>934</v>
      </c>
      <c r="M88" s="10"/>
    </row>
    <row r="89" spans="1:13" ht="16.5">
      <c r="A89" s="69" t="s">
        <v>42</v>
      </c>
      <c r="B89" s="23" t="s">
        <v>922</v>
      </c>
      <c r="C89" s="30">
        <v>1600</v>
      </c>
      <c r="D89" s="9"/>
      <c r="E89" s="8" t="s">
        <v>934</v>
      </c>
      <c r="M89" s="10"/>
    </row>
    <row r="90" spans="1:13" ht="16.5">
      <c r="A90" s="69" t="s">
        <v>992</v>
      </c>
      <c r="B90" s="23" t="s">
        <v>921</v>
      </c>
      <c r="C90" s="30">
        <v>1600</v>
      </c>
      <c r="D90" s="9"/>
      <c r="E90" s="8" t="s">
        <v>935</v>
      </c>
      <c r="M90" s="10"/>
    </row>
    <row r="91" spans="1:13" ht="16.5">
      <c r="A91" s="69" t="s">
        <v>42</v>
      </c>
      <c r="B91" s="23" t="s">
        <v>920</v>
      </c>
      <c r="C91" s="30">
        <v>1600</v>
      </c>
      <c r="D91" s="9"/>
      <c r="E91" s="8" t="s">
        <v>935</v>
      </c>
      <c r="M91" s="10"/>
    </row>
    <row r="92" spans="1:13" ht="16.5">
      <c r="A92" s="69" t="s">
        <v>42</v>
      </c>
      <c r="B92" s="23" t="s">
        <v>923</v>
      </c>
      <c r="C92" s="30">
        <v>1600</v>
      </c>
      <c r="D92" s="9"/>
      <c r="E92" s="8" t="s">
        <v>934</v>
      </c>
      <c r="M92" s="10"/>
    </row>
    <row r="93" spans="1:13" ht="15" customHeight="1">
      <c r="A93" s="69" t="s">
        <v>26</v>
      </c>
      <c r="B93" s="23" t="s">
        <v>928</v>
      </c>
      <c r="C93" s="30">
        <v>1600</v>
      </c>
      <c r="D93" s="9"/>
      <c r="E93" s="8" t="s">
        <v>934</v>
      </c>
      <c r="M93" s="10"/>
    </row>
    <row r="94" spans="1:13" ht="15" customHeight="1">
      <c r="A94" s="69" t="s">
        <v>26</v>
      </c>
      <c r="B94" s="23" t="s">
        <v>930</v>
      </c>
      <c r="C94" s="30">
        <v>1600</v>
      </c>
      <c r="D94" s="9"/>
      <c r="E94" s="8" t="s">
        <v>934</v>
      </c>
      <c r="M94" s="10"/>
    </row>
    <row r="95" spans="1:13" ht="15" customHeight="1">
      <c r="A95" s="69" t="s">
        <v>26</v>
      </c>
      <c r="B95" s="23" t="s">
        <v>929</v>
      </c>
      <c r="C95" s="30">
        <v>1600</v>
      </c>
      <c r="D95" s="9"/>
      <c r="E95" s="8" t="s">
        <v>934</v>
      </c>
      <c r="M95" s="10"/>
    </row>
    <row r="96" spans="1:13" ht="15" customHeight="1">
      <c r="A96" s="69" t="s">
        <v>26</v>
      </c>
      <c r="B96" s="23" t="s">
        <v>708</v>
      </c>
      <c r="C96" s="30">
        <v>1600</v>
      </c>
      <c r="D96" s="9"/>
      <c r="E96" s="8" t="s">
        <v>934</v>
      </c>
      <c r="M96" s="10"/>
    </row>
    <row r="97" spans="1:13" ht="15" customHeight="1">
      <c r="A97" s="69" t="s">
        <v>26</v>
      </c>
      <c r="B97" s="23" t="s">
        <v>925</v>
      </c>
      <c r="C97" s="30">
        <v>1600</v>
      </c>
      <c r="D97" s="9"/>
      <c r="E97" s="8" t="s">
        <v>935</v>
      </c>
      <c r="M97" s="10"/>
    </row>
    <row r="98" spans="1:13" ht="15" customHeight="1">
      <c r="A98" s="69" t="s">
        <v>26</v>
      </c>
      <c r="B98" s="23" t="s">
        <v>927</v>
      </c>
      <c r="C98" s="30">
        <v>1600</v>
      </c>
      <c r="D98" s="9"/>
      <c r="E98" s="8" t="s">
        <v>934</v>
      </c>
      <c r="M98" s="10"/>
    </row>
    <row r="99" spans="1:13" ht="15" customHeight="1">
      <c r="A99" s="69" t="s">
        <v>26</v>
      </c>
      <c r="B99" s="23" t="s">
        <v>926</v>
      </c>
      <c r="C99" s="30">
        <v>1600</v>
      </c>
      <c r="D99" s="9"/>
      <c r="E99" s="8" t="s">
        <v>934</v>
      </c>
      <c r="M99" s="10"/>
    </row>
    <row r="100" spans="1:5" s="10" customFormat="1" ht="15" customHeight="1">
      <c r="A100" s="69" t="s">
        <v>26</v>
      </c>
      <c r="B100" s="23" t="s">
        <v>803</v>
      </c>
      <c r="C100" s="30">
        <v>1600</v>
      </c>
      <c r="D100" s="9"/>
      <c r="E100" s="8" t="s">
        <v>934</v>
      </c>
    </row>
    <row r="101" spans="1:5" s="10" customFormat="1" ht="15" customHeight="1">
      <c r="A101" s="69" t="s">
        <v>26</v>
      </c>
      <c r="B101" s="23" t="s">
        <v>931</v>
      </c>
      <c r="C101" s="30">
        <v>1600</v>
      </c>
      <c r="D101" s="9"/>
      <c r="E101" s="8" t="s">
        <v>934</v>
      </c>
    </row>
    <row r="102" spans="1:13" ht="16.5">
      <c r="A102" s="59" t="s">
        <v>917</v>
      </c>
      <c r="B102" s="60"/>
      <c r="C102" s="61"/>
      <c r="D102" s="51">
        <f>SUM(C85:C101)</f>
        <v>26400</v>
      </c>
      <c r="E102" s="75"/>
      <c r="M102" s="10"/>
    </row>
    <row r="103" spans="1:13" ht="16.5">
      <c r="A103" s="71" t="s">
        <v>190</v>
      </c>
      <c r="B103" s="6" t="s">
        <v>6</v>
      </c>
      <c r="C103" s="7" t="s">
        <v>7</v>
      </c>
      <c r="D103" s="28" t="s">
        <v>933</v>
      </c>
      <c r="E103" s="11" t="s">
        <v>3</v>
      </c>
      <c r="M103" s="10"/>
    </row>
    <row r="104" spans="1:13" ht="34.5" customHeight="1">
      <c r="A104" s="47" t="s">
        <v>22</v>
      </c>
      <c r="B104" s="23" t="s">
        <v>907</v>
      </c>
      <c r="C104" s="30">
        <v>45</v>
      </c>
      <c r="D104" s="56"/>
      <c r="E104" s="8" t="s">
        <v>908</v>
      </c>
      <c r="M104" s="10"/>
    </row>
    <row r="105" spans="1:13" ht="16.5">
      <c r="A105" s="59" t="s">
        <v>916</v>
      </c>
      <c r="B105" s="60"/>
      <c r="C105" s="61"/>
      <c r="D105" s="51">
        <f>SUM(C104:C104)</f>
        <v>45</v>
      </c>
      <c r="E105" s="75"/>
      <c r="M105" s="10"/>
    </row>
    <row r="106" spans="1:13" ht="16.5">
      <c r="A106" s="71" t="s">
        <v>0</v>
      </c>
      <c r="B106" s="6" t="s">
        <v>6</v>
      </c>
      <c r="C106" s="7" t="s">
        <v>7</v>
      </c>
      <c r="D106" s="6" t="s">
        <v>2</v>
      </c>
      <c r="E106" s="11" t="s">
        <v>3</v>
      </c>
      <c r="M106" s="10"/>
    </row>
    <row r="107" spans="1:13" ht="34.5" customHeight="1">
      <c r="A107" s="47" t="s">
        <v>15</v>
      </c>
      <c r="B107" s="23" t="s">
        <v>909</v>
      </c>
      <c r="C107" s="30">
        <v>776</v>
      </c>
      <c r="D107" s="56"/>
      <c r="E107" s="8" t="s">
        <v>911</v>
      </c>
      <c r="M107" s="10"/>
    </row>
    <row r="108" spans="1:13" ht="16.5">
      <c r="A108" s="59" t="s">
        <v>202</v>
      </c>
      <c r="B108" s="60"/>
      <c r="C108" s="61"/>
      <c r="D108" s="51">
        <f>SUM(C107:C107)</f>
        <v>776</v>
      </c>
      <c r="E108" s="75"/>
      <c r="M108" s="10"/>
    </row>
    <row r="109" spans="1:5" ht="17.25" thickBot="1">
      <c r="A109" s="59" t="s">
        <v>1</v>
      </c>
      <c r="B109" s="60"/>
      <c r="C109" s="61"/>
      <c r="D109" s="85">
        <f>D68+D55+D105+D102+D83+D76+D108</f>
        <v>80101</v>
      </c>
      <c r="E109" s="80"/>
    </row>
    <row r="110" spans="2:5" ht="17.25" thickTop="1">
      <c r="B110" s="10" t="s">
        <v>8</v>
      </c>
      <c r="E110" s="81" t="s">
        <v>203</v>
      </c>
    </row>
  </sheetData>
  <sheetProtection/>
  <printOptions/>
  <pageMargins left="0.3937007874015748" right="0.3937007874015748" top="0" bottom="0" header="0.3149606299212598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HX34">
      <selection activeCell="Q573" sqref="Q573"/>
    </sheetView>
  </sheetViews>
  <sheetFormatPr defaultColWidth="9.00390625" defaultRowHeight="18" customHeight="1"/>
  <cols>
    <col min="1" max="1" width="7.625" style="29" customWidth="1"/>
    <col min="2" max="2" width="10.625" style="10" customWidth="1"/>
    <col min="3" max="3" width="10.75390625" style="19" customWidth="1"/>
    <col min="4" max="4" width="18.50390625" style="13" customWidth="1"/>
    <col min="5" max="5" width="46.375" style="12" customWidth="1"/>
    <col min="6" max="6" width="8.375" style="13" customWidth="1"/>
    <col min="7" max="12" width="5.375" style="13" customWidth="1"/>
    <col min="13" max="13" width="7.25390625" style="13" customWidth="1"/>
    <col min="14" max="16384" width="9.00390625" style="13" customWidth="1"/>
  </cols>
  <sheetData>
    <row r="1" spans="1:5" s="10" customFormat="1" ht="18" customHeight="1">
      <c r="A1" s="52" t="s">
        <v>993</v>
      </c>
      <c r="B1" s="52"/>
      <c r="C1" s="52"/>
      <c r="D1" s="52"/>
      <c r="E1" s="52"/>
    </row>
    <row r="2" spans="1:5" s="10" customFormat="1" ht="18" customHeight="1">
      <c r="A2" s="71" t="s">
        <v>0</v>
      </c>
      <c r="B2" s="6" t="s">
        <v>6</v>
      </c>
      <c r="C2" s="7" t="s">
        <v>7</v>
      </c>
      <c r="D2" s="6" t="s">
        <v>2</v>
      </c>
      <c r="E2" s="11" t="s">
        <v>3</v>
      </c>
    </row>
    <row r="3" spans="1:5" s="10" customFormat="1" ht="31.5" customHeight="1">
      <c r="A3" s="71" t="s">
        <v>15</v>
      </c>
      <c r="B3" s="28" t="s">
        <v>1088</v>
      </c>
      <c r="C3" s="7">
        <v>240</v>
      </c>
      <c r="D3" s="6"/>
      <c r="E3" s="72" t="s">
        <v>1089</v>
      </c>
    </row>
    <row r="4" spans="1:5" s="10" customFormat="1" ht="14.25" customHeight="1">
      <c r="A4" s="69" t="s">
        <v>30</v>
      </c>
      <c r="B4" s="23" t="s">
        <v>1038</v>
      </c>
      <c r="C4" s="30">
        <v>300</v>
      </c>
      <c r="D4" s="9"/>
      <c r="E4" s="8" t="s">
        <v>1039</v>
      </c>
    </row>
    <row r="5" spans="1:5" s="10" customFormat="1" ht="14.25" customHeight="1">
      <c r="A5" s="69" t="s">
        <v>1099</v>
      </c>
      <c r="B5" s="23" t="s">
        <v>1078</v>
      </c>
      <c r="C5" s="30">
        <f>35*60</f>
        <v>2100</v>
      </c>
      <c r="D5" s="9"/>
      <c r="E5" s="8" t="s">
        <v>1079</v>
      </c>
    </row>
    <row r="6" spans="1:5" s="10" customFormat="1" ht="14.25" customHeight="1">
      <c r="A6" s="69" t="s">
        <v>57</v>
      </c>
      <c r="B6" s="23" t="s">
        <v>1084</v>
      </c>
      <c r="C6" s="30">
        <v>240</v>
      </c>
      <c r="D6" s="9"/>
      <c r="E6" s="8" t="s">
        <v>1085</v>
      </c>
    </row>
    <row r="7" spans="1:5" s="10" customFormat="1" ht="14.25" customHeight="1">
      <c r="A7" s="69" t="s">
        <v>57</v>
      </c>
      <c r="B7" s="23" t="s">
        <v>995</v>
      </c>
      <c r="C7" s="30">
        <v>120</v>
      </c>
      <c r="D7" s="9"/>
      <c r="E7" s="8" t="s">
        <v>1069</v>
      </c>
    </row>
    <row r="8" spans="1:5" s="10" customFormat="1" ht="31.5" customHeight="1">
      <c r="A8" s="31" t="s">
        <v>21</v>
      </c>
      <c r="B8" s="23" t="s">
        <v>1049</v>
      </c>
      <c r="C8" s="30">
        <v>120</v>
      </c>
      <c r="D8" s="6"/>
      <c r="E8" s="8" t="s">
        <v>1050</v>
      </c>
    </row>
    <row r="9" spans="1:5" s="10" customFormat="1" ht="31.5" customHeight="1">
      <c r="A9" s="31" t="s">
        <v>13</v>
      </c>
      <c r="B9" s="23" t="s">
        <v>1034</v>
      </c>
      <c r="C9" s="30">
        <v>360</v>
      </c>
      <c r="D9" s="6"/>
      <c r="E9" s="8" t="s">
        <v>1036</v>
      </c>
    </row>
    <row r="10" spans="1:5" s="10" customFormat="1" ht="14.25" customHeight="1">
      <c r="A10" s="69" t="s">
        <v>25</v>
      </c>
      <c r="B10" s="23" t="s">
        <v>1040</v>
      </c>
      <c r="C10" s="30">
        <v>240</v>
      </c>
      <c r="D10" s="9"/>
      <c r="E10" s="8" t="s">
        <v>1041</v>
      </c>
    </row>
    <row r="11" spans="1:5" s="10" customFormat="1" ht="14.25" customHeight="1">
      <c r="A11" s="69" t="s">
        <v>25</v>
      </c>
      <c r="B11" s="23" t="s">
        <v>1061</v>
      </c>
      <c r="C11" s="30">
        <f>60*5</f>
        <v>300</v>
      </c>
      <c r="D11" s="9"/>
      <c r="E11" s="8" t="s">
        <v>1062</v>
      </c>
    </row>
    <row r="12" spans="1:5" s="10" customFormat="1" ht="31.5" customHeight="1">
      <c r="A12" s="31" t="s">
        <v>153</v>
      </c>
      <c r="B12" s="23" t="s">
        <v>1042</v>
      </c>
      <c r="C12" s="30">
        <v>120</v>
      </c>
      <c r="D12" s="6"/>
      <c r="E12" s="8" t="s">
        <v>1043</v>
      </c>
    </row>
    <row r="13" spans="1:5" s="10" customFormat="1" ht="11.25" customHeight="1">
      <c r="A13" s="69" t="s">
        <v>19</v>
      </c>
      <c r="B13" s="23" t="s">
        <v>1033</v>
      </c>
      <c r="C13" s="30">
        <f>4*60</f>
        <v>240</v>
      </c>
      <c r="D13" s="9"/>
      <c r="E13" s="8" t="s">
        <v>1035</v>
      </c>
    </row>
    <row r="14" spans="1:5" s="10" customFormat="1" ht="11.25" customHeight="1">
      <c r="A14" s="69" t="s">
        <v>19</v>
      </c>
      <c r="B14" s="23" t="s">
        <v>528</v>
      </c>
      <c r="C14" s="30">
        <v>300</v>
      </c>
      <c r="D14" s="9"/>
      <c r="E14" s="8" t="s">
        <v>1037</v>
      </c>
    </row>
    <row r="15" spans="1:5" s="10" customFormat="1" ht="11.25" customHeight="1">
      <c r="A15" s="69" t="s">
        <v>1100</v>
      </c>
      <c r="B15" s="23" t="s">
        <v>886</v>
      </c>
      <c r="C15" s="30">
        <v>120</v>
      </c>
      <c r="D15" s="9"/>
      <c r="E15" s="8" t="s">
        <v>1069</v>
      </c>
    </row>
    <row r="16" spans="1:5" s="10" customFormat="1" ht="14.25" customHeight="1">
      <c r="A16" s="69" t="s">
        <v>24</v>
      </c>
      <c r="B16" s="23" t="s">
        <v>1044</v>
      </c>
      <c r="C16" s="30">
        <f>46*60</f>
        <v>2760</v>
      </c>
      <c r="D16" s="9"/>
      <c r="E16" s="8" t="s">
        <v>1045</v>
      </c>
    </row>
    <row r="17" spans="1:5" s="10" customFormat="1" ht="14.25" customHeight="1">
      <c r="A17" s="69" t="s">
        <v>24</v>
      </c>
      <c r="B17" s="23" t="s">
        <v>722</v>
      </c>
      <c r="C17" s="30">
        <f>35*60</f>
        <v>2100</v>
      </c>
      <c r="D17" s="9"/>
      <c r="E17" s="8" t="s">
        <v>1076</v>
      </c>
    </row>
    <row r="18" spans="1:5" s="10" customFormat="1" ht="31.5" customHeight="1">
      <c r="A18" s="31" t="s">
        <v>39</v>
      </c>
      <c r="B18" s="23" t="s">
        <v>1051</v>
      </c>
      <c r="C18" s="30">
        <v>240</v>
      </c>
      <c r="D18" s="6"/>
      <c r="E18" s="42" t="s">
        <v>1052</v>
      </c>
    </row>
    <row r="19" spans="1:5" s="10" customFormat="1" ht="14.25" customHeight="1">
      <c r="A19" s="69" t="s">
        <v>36</v>
      </c>
      <c r="B19" s="23" t="s">
        <v>814</v>
      </c>
      <c r="C19" s="30">
        <v>300</v>
      </c>
      <c r="D19" s="9"/>
      <c r="E19" s="8" t="s">
        <v>1062</v>
      </c>
    </row>
    <row r="20" spans="1:5" s="10" customFormat="1" ht="14.25" customHeight="1">
      <c r="A20" s="69" t="s">
        <v>36</v>
      </c>
      <c r="B20" s="23" t="s">
        <v>1054</v>
      </c>
      <c r="C20" s="30">
        <v>240</v>
      </c>
      <c r="D20" s="9"/>
      <c r="E20" s="8" t="s">
        <v>1056</v>
      </c>
    </row>
    <row r="21" spans="1:5" s="10" customFormat="1" ht="11.25" customHeight="1">
      <c r="A21" s="69" t="s">
        <v>49</v>
      </c>
      <c r="B21" s="23" t="s">
        <v>738</v>
      </c>
      <c r="C21" s="30">
        <v>240</v>
      </c>
      <c r="D21" s="9"/>
      <c r="E21" s="8" t="s">
        <v>1063</v>
      </c>
    </row>
    <row r="22" spans="1:5" s="10" customFormat="1" ht="11.25" customHeight="1">
      <c r="A22" s="69" t="s">
        <v>49</v>
      </c>
      <c r="B22" s="23" t="s">
        <v>1074</v>
      </c>
      <c r="C22" s="30">
        <v>120</v>
      </c>
      <c r="D22" s="9"/>
      <c r="E22" s="8" t="s">
        <v>1075</v>
      </c>
    </row>
    <row r="23" spans="1:5" s="10" customFormat="1" ht="11.25" customHeight="1">
      <c r="A23" s="69" t="s">
        <v>49</v>
      </c>
      <c r="B23" s="23" t="s">
        <v>437</v>
      </c>
      <c r="C23" s="30">
        <v>240</v>
      </c>
      <c r="D23" s="9"/>
      <c r="E23" s="8" t="s">
        <v>1072</v>
      </c>
    </row>
    <row r="24" spans="1:5" s="10" customFormat="1" ht="11.25" customHeight="1">
      <c r="A24" s="69" t="s">
        <v>1101</v>
      </c>
      <c r="B24" s="23" t="s">
        <v>1090</v>
      </c>
      <c r="C24" s="30">
        <v>480</v>
      </c>
      <c r="D24" s="9"/>
      <c r="E24" s="8" t="s">
        <v>1091</v>
      </c>
    </row>
    <row r="25" spans="1:5" s="10" customFormat="1" ht="14.25" customHeight="1">
      <c r="A25" s="69" t="s">
        <v>35</v>
      </c>
      <c r="B25" s="23" t="s">
        <v>742</v>
      </c>
      <c r="C25" s="30">
        <v>2100</v>
      </c>
      <c r="D25" s="9"/>
      <c r="E25" s="8" t="s">
        <v>1077</v>
      </c>
    </row>
    <row r="26" spans="1:5" s="10" customFormat="1" ht="14.25" customHeight="1">
      <c r="A26" s="69" t="s">
        <v>35</v>
      </c>
      <c r="B26" s="23" t="s">
        <v>1059</v>
      </c>
      <c r="C26" s="30">
        <v>3120</v>
      </c>
      <c r="D26" s="9"/>
      <c r="E26" s="8" t="s">
        <v>1060</v>
      </c>
    </row>
    <row r="27" spans="1:5" s="10" customFormat="1" ht="11.25" customHeight="1">
      <c r="A27" s="69" t="s">
        <v>26</v>
      </c>
      <c r="B27" s="23" t="s">
        <v>708</v>
      </c>
      <c r="C27" s="30">
        <v>2100</v>
      </c>
      <c r="D27" s="9"/>
      <c r="E27" s="8" t="s">
        <v>1076</v>
      </c>
    </row>
    <row r="28" spans="1:5" s="10" customFormat="1" ht="11.25" customHeight="1">
      <c r="A28" s="69" t="s">
        <v>1102</v>
      </c>
      <c r="B28" s="23" t="s">
        <v>927</v>
      </c>
      <c r="C28" s="30">
        <f>55*60</f>
        <v>3300</v>
      </c>
      <c r="D28" s="9"/>
      <c r="E28" s="8" t="s">
        <v>1048</v>
      </c>
    </row>
    <row r="29" spans="1:5" s="10" customFormat="1" ht="11.25" customHeight="1">
      <c r="A29" s="69" t="s">
        <v>26</v>
      </c>
      <c r="B29" s="23" t="s">
        <v>1057</v>
      </c>
      <c r="C29" s="30">
        <f>35*60</f>
        <v>2100</v>
      </c>
      <c r="D29" s="9"/>
      <c r="E29" s="8" t="s">
        <v>1058</v>
      </c>
    </row>
    <row r="30" spans="1:13" ht="18" customHeight="1">
      <c r="A30" s="59" t="s">
        <v>191</v>
      </c>
      <c r="B30" s="60"/>
      <c r="C30" s="61"/>
      <c r="D30" s="74">
        <f>SUM(C3:C29)</f>
        <v>24240</v>
      </c>
      <c r="E30" s="75" t="s">
        <v>11</v>
      </c>
      <c r="M30" s="10"/>
    </row>
    <row r="31" spans="1:13" ht="18" customHeight="1">
      <c r="A31" s="71" t="s">
        <v>0</v>
      </c>
      <c r="B31" s="6" t="s">
        <v>6</v>
      </c>
      <c r="C31" s="7" t="s">
        <v>7</v>
      </c>
      <c r="D31" s="6" t="s">
        <v>2</v>
      </c>
      <c r="E31" s="11" t="s">
        <v>3</v>
      </c>
      <c r="M31" s="10"/>
    </row>
    <row r="32" spans="1:5" s="10" customFormat="1" ht="14.25" customHeight="1">
      <c r="A32" s="69" t="s">
        <v>1067</v>
      </c>
      <c r="B32" s="23" t="s">
        <v>1068</v>
      </c>
      <c r="C32" s="30">
        <v>770</v>
      </c>
      <c r="D32" s="9"/>
      <c r="E32" s="42" t="s">
        <v>1047</v>
      </c>
    </row>
    <row r="33" spans="1:5" s="10" customFormat="1" ht="14.25" customHeight="1">
      <c r="A33" s="69" t="s">
        <v>28</v>
      </c>
      <c r="B33" s="23" t="s">
        <v>1082</v>
      </c>
      <c r="C33" s="30">
        <v>770</v>
      </c>
      <c r="D33" s="9"/>
      <c r="E33" s="42" t="s">
        <v>1047</v>
      </c>
    </row>
    <row r="34" spans="1:5" s="10" customFormat="1" ht="31.5" customHeight="1">
      <c r="A34" s="71" t="s">
        <v>15</v>
      </c>
      <c r="B34" s="28" t="s">
        <v>1088</v>
      </c>
      <c r="C34" s="7">
        <f>4*22</f>
        <v>88</v>
      </c>
      <c r="D34" s="6"/>
      <c r="E34" s="72" t="s">
        <v>1089</v>
      </c>
    </row>
    <row r="35" spans="1:5" s="10" customFormat="1" ht="11.25" customHeight="1">
      <c r="A35" s="69" t="s">
        <v>30</v>
      </c>
      <c r="B35" s="23" t="s">
        <v>1038</v>
      </c>
      <c r="C35" s="30">
        <f>5*22</f>
        <v>110</v>
      </c>
      <c r="D35" s="9"/>
      <c r="E35" s="8" t="s">
        <v>1039</v>
      </c>
    </row>
    <row r="36" spans="1:5" s="10" customFormat="1" ht="11.25" customHeight="1">
      <c r="A36" s="69" t="s">
        <v>30</v>
      </c>
      <c r="B36" s="23" t="s">
        <v>1092</v>
      </c>
      <c r="C36" s="30">
        <v>770</v>
      </c>
      <c r="D36" s="9"/>
      <c r="E36" s="8" t="s">
        <v>1047</v>
      </c>
    </row>
    <row r="37" spans="1:5" s="10" customFormat="1" ht="11.25" customHeight="1">
      <c r="A37" s="69" t="s">
        <v>1103</v>
      </c>
      <c r="B37" s="23" t="s">
        <v>1093</v>
      </c>
      <c r="C37" s="30">
        <v>770</v>
      </c>
      <c r="D37" s="9"/>
      <c r="E37" s="8" t="s">
        <v>1094</v>
      </c>
    </row>
    <row r="38" spans="1:5" s="10" customFormat="1" ht="31.5" customHeight="1">
      <c r="A38" s="31" t="s">
        <v>40</v>
      </c>
      <c r="B38" s="23" t="s">
        <v>1083</v>
      </c>
      <c r="C38" s="30">
        <v>770</v>
      </c>
      <c r="D38" s="6"/>
      <c r="E38" s="8" t="s">
        <v>1047</v>
      </c>
    </row>
    <row r="39" spans="1:13" ht="14.25" customHeight="1">
      <c r="A39" s="69" t="s">
        <v>57</v>
      </c>
      <c r="B39" s="23" t="s">
        <v>995</v>
      </c>
      <c r="C39" s="30">
        <v>44</v>
      </c>
      <c r="D39" s="9"/>
      <c r="E39" s="8" t="s">
        <v>1069</v>
      </c>
      <c r="M39" s="10"/>
    </row>
    <row r="40" spans="1:5" s="10" customFormat="1" ht="14.25" customHeight="1">
      <c r="A40" s="69" t="s">
        <v>57</v>
      </c>
      <c r="B40" s="23" t="s">
        <v>1084</v>
      </c>
      <c r="C40" s="30">
        <f>4*22</f>
        <v>88</v>
      </c>
      <c r="D40" s="9"/>
      <c r="E40" s="8" t="s">
        <v>1085</v>
      </c>
    </row>
    <row r="41" spans="1:5" s="10" customFormat="1" ht="14.25" customHeight="1">
      <c r="A41" s="69" t="s">
        <v>13</v>
      </c>
      <c r="B41" s="23" t="s">
        <v>1066</v>
      </c>
      <c r="C41" s="30">
        <v>770</v>
      </c>
      <c r="D41" s="9"/>
      <c r="E41" s="8" t="s">
        <v>1047</v>
      </c>
    </row>
    <row r="42" spans="1:5" s="10" customFormat="1" ht="14.25" customHeight="1">
      <c r="A42" s="69" t="s">
        <v>13</v>
      </c>
      <c r="B42" s="23" t="s">
        <v>1073</v>
      </c>
      <c r="C42" s="30">
        <v>770</v>
      </c>
      <c r="D42" s="9"/>
      <c r="E42" s="8" t="s">
        <v>1047</v>
      </c>
    </row>
    <row r="43" spans="1:5" s="10" customFormat="1" ht="31.5" customHeight="1">
      <c r="A43" s="31" t="s">
        <v>25</v>
      </c>
      <c r="B43" s="23" t="s">
        <v>1040</v>
      </c>
      <c r="C43" s="30">
        <f>4*22</f>
        <v>88</v>
      </c>
      <c r="D43" s="6"/>
      <c r="E43" s="8" t="s">
        <v>1041</v>
      </c>
    </row>
    <row r="44" spans="1:5" s="10" customFormat="1" ht="31.5" customHeight="1">
      <c r="A44" s="31" t="s">
        <v>23</v>
      </c>
      <c r="B44" s="23" t="s">
        <v>1070</v>
      </c>
      <c r="C44" s="30">
        <f>3*22</f>
        <v>66</v>
      </c>
      <c r="D44" s="6"/>
      <c r="E44" s="8" t="s">
        <v>1071</v>
      </c>
    </row>
    <row r="45" spans="1:5" s="10" customFormat="1" ht="31.5" customHeight="1">
      <c r="A45" s="31" t="s">
        <v>41</v>
      </c>
      <c r="B45" s="23" t="s">
        <v>1046</v>
      </c>
      <c r="C45" s="30">
        <f>(22+13)*22</f>
        <v>770</v>
      </c>
      <c r="D45" s="6"/>
      <c r="E45" s="8" t="s">
        <v>1047</v>
      </c>
    </row>
    <row r="46" spans="1:5" s="10" customFormat="1" ht="31.5" customHeight="1">
      <c r="A46" s="31" t="s">
        <v>36</v>
      </c>
      <c r="B46" s="23" t="s">
        <v>1054</v>
      </c>
      <c r="C46" s="30">
        <f>22*4</f>
        <v>88</v>
      </c>
      <c r="D46" s="6"/>
      <c r="E46" s="8" t="s">
        <v>1056</v>
      </c>
    </row>
    <row r="47" spans="1:13" ht="18" customHeight="1">
      <c r="A47" s="59" t="s">
        <v>192</v>
      </c>
      <c r="B47" s="60"/>
      <c r="C47" s="61"/>
      <c r="D47" s="51">
        <f>SUM(C32:C46)</f>
        <v>6732</v>
      </c>
      <c r="E47" s="75"/>
      <c r="M47" s="10"/>
    </row>
    <row r="48" spans="1:13" ht="18" customHeight="1">
      <c r="A48" s="71" t="s">
        <v>0</v>
      </c>
      <c r="B48" s="6" t="s">
        <v>6</v>
      </c>
      <c r="C48" s="7" t="s">
        <v>7</v>
      </c>
      <c r="D48" s="6" t="s">
        <v>2</v>
      </c>
      <c r="E48" s="11" t="s">
        <v>3</v>
      </c>
      <c r="M48" s="10"/>
    </row>
    <row r="49" spans="1:5" s="10" customFormat="1" ht="12.75" customHeight="1">
      <c r="A49" s="53" t="s">
        <v>28</v>
      </c>
      <c r="B49" s="23" t="s">
        <v>1021</v>
      </c>
      <c r="C49" s="30">
        <v>4500</v>
      </c>
      <c r="D49" s="54"/>
      <c r="E49" s="8" t="s">
        <v>1022</v>
      </c>
    </row>
    <row r="50" spans="1:5" s="10" customFormat="1" ht="12.75" customHeight="1">
      <c r="A50" s="57" t="s">
        <v>1104</v>
      </c>
      <c r="B50" s="23" t="s">
        <v>1032</v>
      </c>
      <c r="C50" s="30">
        <v>1600</v>
      </c>
      <c r="D50" s="58"/>
      <c r="E50" s="8" t="s">
        <v>1030</v>
      </c>
    </row>
    <row r="51" spans="1:5" s="10" customFormat="1" ht="12.75" customHeight="1">
      <c r="A51" s="57" t="s">
        <v>28</v>
      </c>
      <c r="B51" s="23" t="s">
        <v>1031</v>
      </c>
      <c r="C51" s="30">
        <v>1600</v>
      </c>
      <c r="D51" s="58"/>
      <c r="E51" s="8" t="s">
        <v>1030</v>
      </c>
    </row>
    <row r="52" spans="1:5" s="10" customFormat="1" ht="12.75" customHeight="1">
      <c r="A52" s="55" t="s">
        <v>28</v>
      </c>
      <c r="B52" s="23" t="s">
        <v>1029</v>
      </c>
      <c r="C52" s="30">
        <v>1600</v>
      </c>
      <c r="D52" s="56"/>
      <c r="E52" s="8" t="s">
        <v>1030</v>
      </c>
    </row>
    <row r="53" spans="1:5" s="10" customFormat="1" ht="27.75" customHeight="1">
      <c r="A53" s="35" t="s">
        <v>15</v>
      </c>
      <c r="B53" s="23" t="s">
        <v>1027</v>
      </c>
      <c r="C53" s="30">
        <v>750</v>
      </c>
      <c r="D53" s="50"/>
      <c r="E53" s="8" t="s">
        <v>1028</v>
      </c>
    </row>
    <row r="54" spans="1:5" s="10" customFormat="1" ht="27.75" customHeight="1">
      <c r="A54" s="35" t="s">
        <v>33</v>
      </c>
      <c r="B54" s="23" t="s">
        <v>1013</v>
      </c>
      <c r="C54" s="30">
        <v>6200</v>
      </c>
      <c r="D54" s="50"/>
      <c r="E54" s="8" t="s">
        <v>1014</v>
      </c>
    </row>
    <row r="55" spans="1:5" s="10" customFormat="1" ht="27.75" customHeight="1">
      <c r="A55" s="35" t="s">
        <v>1018</v>
      </c>
      <c r="B55" s="23" t="s">
        <v>1019</v>
      </c>
      <c r="C55" s="30">
        <v>800</v>
      </c>
      <c r="D55" s="50"/>
      <c r="E55" s="8" t="s">
        <v>1020</v>
      </c>
    </row>
    <row r="56" spans="1:5" s="10" customFormat="1" ht="27.75" customHeight="1">
      <c r="A56" s="35" t="s">
        <v>27</v>
      </c>
      <c r="B56" s="23" t="s">
        <v>1017</v>
      </c>
      <c r="C56" s="30">
        <v>2900</v>
      </c>
      <c r="D56" s="6"/>
      <c r="E56" s="137" t="s">
        <v>1087</v>
      </c>
    </row>
    <row r="57" spans="1:5" s="10" customFormat="1" ht="27.75" customHeight="1">
      <c r="A57" s="47" t="s">
        <v>18</v>
      </c>
      <c r="B57" s="23" t="s">
        <v>419</v>
      </c>
      <c r="C57" s="65">
        <v>1100</v>
      </c>
      <c r="D57" s="21"/>
      <c r="E57" s="137" t="s">
        <v>1015</v>
      </c>
    </row>
    <row r="58" spans="1:5" s="10" customFormat="1" ht="27.75" customHeight="1">
      <c r="A58" s="47" t="s">
        <v>24</v>
      </c>
      <c r="B58" s="23" t="s">
        <v>1023</v>
      </c>
      <c r="C58" s="82">
        <v>900</v>
      </c>
      <c r="D58" s="21"/>
      <c r="E58" s="8" t="s">
        <v>1024</v>
      </c>
    </row>
    <row r="59" spans="1:5" s="10" customFormat="1" ht="27.75" customHeight="1">
      <c r="A59" s="47" t="s">
        <v>41</v>
      </c>
      <c r="B59" s="23" t="s">
        <v>1016</v>
      </c>
      <c r="C59" s="82">
        <v>1460</v>
      </c>
      <c r="D59" s="21"/>
      <c r="E59" s="8" t="s">
        <v>1086</v>
      </c>
    </row>
    <row r="60" spans="1:5" s="10" customFormat="1" ht="27.75" customHeight="1">
      <c r="A60" s="47" t="s">
        <v>14</v>
      </c>
      <c r="B60" s="23" t="s">
        <v>47</v>
      </c>
      <c r="C60" s="82">
        <v>800</v>
      </c>
      <c r="D60" s="21"/>
      <c r="E60" s="8" t="s">
        <v>1020</v>
      </c>
    </row>
    <row r="61" spans="1:5" s="10" customFormat="1" ht="27.75" customHeight="1">
      <c r="A61" s="47" t="s">
        <v>42</v>
      </c>
      <c r="B61" s="23" t="s">
        <v>1025</v>
      </c>
      <c r="C61" s="82">
        <v>630</v>
      </c>
      <c r="D61" s="21"/>
      <c r="E61" s="8" t="s">
        <v>1026</v>
      </c>
    </row>
    <row r="62" spans="1:5" s="10" customFormat="1" ht="27.75" customHeight="1">
      <c r="A62" s="47" t="s">
        <v>36</v>
      </c>
      <c r="B62" s="23" t="s">
        <v>814</v>
      </c>
      <c r="C62" s="82">
        <v>500</v>
      </c>
      <c r="D62" s="21"/>
      <c r="E62" s="8" t="s">
        <v>1065</v>
      </c>
    </row>
    <row r="63" spans="1:5" s="10" customFormat="1" ht="27.75" customHeight="1">
      <c r="A63" s="31" t="s">
        <v>35</v>
      </c>
      <c r="B63" s="23" t="s">
        <v>747</v>
      </c>
      <c r="C63" s="82">
        <v>2800</v>
      </c>
      <c r="D63" s="21"/>
      <c r="E63" s="8" t="s">
        <v>1012</v>
      </c>
    </row>
    <row r="64" spans="1:13" ht="18" customHeight="1">
      <c r="A64" s="59" t="s">
        <v>193</v>
      </c>
      <c r="B64" s="60"/>
      <c r="C64" s="61"/>
      <c r="D64" s="51">
        <f>SUM(C49:C63)</f>
        <v>28140</v>
      </c>
      <c r="E64" s="75"/>
      <c r="M64" s="10"/>
    </row>
    <row r="65" spans="1:13" ht="18" customHeight="1">
      <c r="A65" s="71" t="s">
        <v>0</v>
      </c>
      <c r="B65" s="6" t="s">
        <v>6</v>
      </c>
      <c r="C65" s="7" t="s">
        <v>7</v>
      </c>
      <c r="D65" s="6" t="s">
        <v>2</v>
      </c>
      <c r="E65" s="11" t="s">
        <v>3</v>
      </c>
      <c r="M65" s="10"/>
    </row>
    <row r="66" spans="1:13" ht="24" customHeight="1">
      <c r="A66" s="71" t="s">
        <v>1095</v>
      </c>
      <c r="B66" s="28" t="s">
        <v>1096</v>
      </c>
      <c r="C66" s="7">
        <v>727</v>
      </c>
      <c r="D66" s="50"/>
      <c r="E66" s="72" t="s">
        <v>1097</v>
      </c>
      <c r="M66" s="10"/>
    </row>
    <row r="67" spans="1:13" ht="24" customHeight="1">
      <c r="A67" s="31" t="s">
        <v>39</v>
      </c>
      <c r="B67" s="23" t="s">
        <v>1051</v>
      </c>
      <c r="C67" s="30">
        <v>190</v>
      </c>
      <c r="D67" s="50"/>
      <c r="E67" s="86" t="s">
        <v>1053</v>
      </c>
      <c r="M67" s="10"/>
    </row>
    <row r="68" spans="1:5" s="10" customFormat="1" ht="15.75" customHeight="1">
      <c r="A68" s="53" t="s">
        <v>36</v>
      </c>
      <c r="B68" s="23" t="s">
        <v>814</v>
      </c>
      <c r="C68" s="30">
        <v>190</v>
      </c>
      <c r="D68" s="54"/>
      <c r="E68" s="8" t="s">
        <v>1064</v>
      </c>
    </row>
    <row r="69" spans="1:5" s="10" customFormat="1" ht="15.75" customHeight="1">
      <c r="A69" s="55" t="s">
        <v>36</v>
      </c>
      <c r="B69" s="23" t="s">
        <v>1054</v>
      </c>
      <c r="C69" s="30">
        <v>190</v>
      </c>
      <c r="D69" s="56"/>
      <c r="E69" s="8" t="s">
        <v>1055</v>
      </c>
    </row>
    <row r="70" spans="1:13" ht="18" customHeight="1">
      <c r="A70" s="59" t="s">
        <v>198</v>
      </c>
      <c r="B70" s="60"/>
      <c r="C70" s="61"/>
      <c r="D70" s="51">
        <f>SUM(C66:C69)</f>
        <v>1297</v>
      </c>
      <c r="E70" s="75"/>
      <c r="M70" s="10"/>
    </row>
    <row r="71" spans="1:13" ht="18" customHeight="1">
      <c r="A71" s="71" t="s">
        <v>0</v>
      </c>
      <c r="B71" s="6" t="s">
        <v>6</v>
      </c>
      <c r="C71" s="7" t="s">
        <v>7</v>
      </c>
      <c r="D71" s="28" t="s">
        <v>1098</v>
      </c>
      <c r="E71" s="11" t="s">
        <v>3</v>
      </c>
      <c r="M71" s="10"/>
    </row>
    <row r="72" spans="1:13" ht="15.75" customHeight="1">
      <c r="A72" s="69" t="s">
        <v>57</v>
      </c>
      <c r="B72" s="23" t="s">
        <v>1002</v>
      </c>
      <c r="C72" s="30">
        <v>860</v>
      </c>
      <c r="D72" s="9"/>
      <c r="E72" s="8" t="s">
        <v>1003</v>
      </c>
      <c r="M72" s="10"/>
    </row>
    <row r="73" spans="1:13" ht="15.75" customHeight="1">
      <c r="A73" s="69" t="s">
        <v>57</v>
      </c>
      <c r="B73" s="23" t="s">
        <v>995</v>
      </c>
      <c r="C73" s="30">
        <v>398</v>
      </c>
      <c r="D73" s="9"/>
      <c r="E73" s="8" t="s">
        <v>996</v>
      </c>
      <c r="M73" s="10"/>
    </row>
    <row r="74" spans="1:13" ht="24" customHeight="1">
      <c r="A74" s="31" t="s">
        <v>31</v>
      </c>
      <c r="B74" s="23" t="s">
        <v>997</v>
      </c>
      <c r="C74" s="30">
        <v>398</v>
      </c>
      <c r="D74" s="6"/>
      <c r="E74" s="8" t="s">
        <v>996</v>
      </c>
      <c r="M74" s="10"/>
    </row>
    <row r="75" spans="1:13" ht="15.75" customHeight="1">
      <c r="A75" s="69" t="s">
        <v>21</v>
      </c>
      <c r="B75" s="23" t="s">
        <v>998</v>
      </c>
      <c r="C75" s="30">
        <v>730</v>
      </c>
      <c r="D75" s="9"/>
      <c r="E75" s="8" t="s">
        <v>999</v>
      </c>
      <c r="M75" s="10"/>
    </row>
    <row r="76" spans="1:13" ht="15.75" customHeight="1">
      <c r="A76" s="69" t="s">
        <v>21</v>
      </c>
      <c r="B76" s="23" t="s">
        <v>1004</v>
      </c>
      <c r="C76" s="30">
        <v>860</v>
      </c>
      <c r="D76" s="9"/>
      <c r="E76" s="8" t="s">
        <v>1003</v>
      </c>
      <c r="M76" s="10"/>
    </row>
    <row r="77" spans="1:13" ht="24" customHeight="1">
      <c r="A77" s="31" t="s">
        <v>23</v>
      </c>
      <c r="B77" s="23" t="s">
        <v>229</v>
      </c>
      <c r="C77" s="30">
        <v>810</v>
      </c>
      <c r="D77" s="6"/>
      <c r="E77" s="8" t="s">
        <v>1005</v>
      </c>
      <c r="M77" s="10"/>
    </row>
    <row r="78" spans="1:13" ht="24" customHeight="1">
      <c r="A78" s="31" t="s">
        <v>153</v>
      </c>
      <c r="B78" s="23" t="s">
        <v>1000</v>
      </c>
      <c r="C78" s="30">
        <v>150</v>
      </c>
      <c r="D78" s="6"/>
      <c r="E78" s="8" t="s">
        <v>1001</v>
      </c>
      <c r="M78" s="10"/>
    </row>
    <row r="79" spans="1:13" ht="18" customHeight="1">
      <c r="A79" s="59" t="s">
        <v>994</v>
      </c>
      <c r="B79" s="60"/>
      <c r="C79" s="61"/>
      <c r="D79" s="51">
        <f>SUM(C72:C78)</f>
        <v>4206</v>
      </c>
      <c r="E79" s="75"/>
      <c r="M79" s="10"/>
    </row>
    <row r="80" spans="1:13" ht="18" customHeight="1">
      <c r="A80" s="71" t="s">
        <v>0</v>
      </c>
      <c r="B80" s="6" t="s">
        <v>6</v>
      </c>
      <c r="C80" s="7" t="s">
        <v>7</v>
      </c>
      <c r="D80" s="28" t="s">
        <v>2</v>
      </c>
      <c r="E80" s="11" t="s">
        <v>3</v>
      </c>
      <c r="M80" s="10"/>
    </row>
    <row r="81" spans="1:13" ht="24" customHeight="1">
      <c r="A81" s="138" t="s">
        <v>15</v>
      </c>
      <c r="B81" s="28" t="s">
        <v>1080</v>
      </c>
      <c r="C81" s="7">
        <v>1225</v>
      </c>
      <c r="D81" s="139"/>
      <c r="E81" s="8" t="s">
        <v>1081</v>
      </c>
      <c r="M81" s="10"/>
    </row>
    <row r="82" spans="1:13" ht="15.75" customHeight="1">
      <c r="A82" s="53" t="s">
        <v>21</v>
      </c>
      <c r="B82" s="23" t="s">
        <v>1008</v>
      </c>
      <c r="C82" s="30">
        <v>1225</v>
      </c>
      <c r="D82" s="54"/>
      <c r="E82" s="8" t="s">
        <v>1009</v>
      </c>
      <c r="M82" s="10"/>
    </row>
    <row r="83" spans="1:13" ht="15.75" customHeight="1">
      <c r="A83" s="55" t="s">
        <v>21</v>
      </c>
      <c r="B83" s="23" t="s">
        <v>1010</v>
      </c>
      <c r="C83" s="30">
        <v>1225</v>
      </c>
      <c r="D83" s="56"/>
      <c r="E83" s="8" t="s">
        <v>1011</v>
      </c>
      <c r="M83" s="10"/>
    </row>
    <row r="84" spans="1:13" ht="24" customHeight="1">
      <c r="A84" s="31" t="s">
        <v>27</v>
      </c>
      <c r="B84" s="23" t="s">
        <v>1006</v>
      </c>
      <c r="C84" s="30">
        <v>85</v>
      </c>
      <c r="D84" s="6"/>
      <c r="E84" s="8" t="s">
        <v>1007</v>
      </c>
      <c r="M84" s="10"/>
    </row>
    <row r="85" spans="1:13" ht="18" customHeight="1">
      <c r="A85" s="59" t="s">
        <v>916</v>
      </c>
      <c r="B85" s="60"/>
      <c r="C85" s="61"/>
      <c r="D85" s="51">
        <f>SUM(C81:C84)</f>
        <v>3760</v>
      </c>
      <c r="E85" s="75"/>
      <c r="M85" s="10"/>
    </row>
    <row r="86" spans="1:5" ht="18" customHeight="1" thickBot="1">
      <c r="A86" s="59"/>
      <c r="B86" s="60"/>
      <c r="C86" s="61" t="s">
        <v>1105</v>
      </c>
      <c r="D86" s="85">
        <f>D47+D30+D85+D79+D70+D64</f>
        <v>68375</v>
      </c>
      <c r="E86" s="80"/>
    </row>
    <row r="87" spans="2:5" ht="18" customHeight="1" thickTop="1">
      <c r="B87" s="10" t="s">
        <v>8</v>
      </c>
      <c r="E87" s="81" t="s">
        <v>203</v>
      </c>
    </row>
  </sheetData>
  <sheetProtection/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Q573" sqref="Q573"/>
    </sheetView>
  </sheetViews>
  <sheetFormatPr defaultColWidth="9.00390625" defaultRowHeight="16.5"/>
  <cols>
    <col min="1" max="1" width="6.50390625" style="0" customWidth="1"/>
    <col min="3" max="3" width="25.125" style="0" customWidth="1"/>
    <col min="4" max="4" width="19.75390625" style="134" customWidth="1"/>
    <col min="5" max="5" width="11.75390625" style="128" customWidth="1"/>
    <col min="6" max="6" width="10.875" style="95" customWidth="1"/>
    <col min="7" max="7" width="12.50390625" style="128" customWidth="1"/>
    <col min="8" max="8" width="14.50390625" style="95" customWidth="1"/>
    <col min="9" max="9" width="29.00390625" style="0" customWidth="1"/>
  </cols>
  <sheetData>
    <row r="1" spans="1:9" ht="32.25" customHeight="1">
      <c r="A1" s="220" t="s">
        <v>981</v>
      </c>
      <c r="B1" s="220"/>
      <c r="C1" s="220"/>
      <c r="D1" s="220"/>
      <c r="E1" s="220"/>
      <c r="F1" s="220"/>
      <c r="G1" s="220"/>
      <c r="H1" s="220"/>
      <c r="I1" s="220"/>
    </row>
    <row r="2" spans="1:9" s="95" customFormat="1" ht="30" customHeight="1">
      <c r="A2" s="22" t="s">
        <v>948</v>
      </c>
      <c r="B2" s="212" t="s">
        <v>945</v>
      </c>
      <c r="C2" s="212"/>
      <c r="D2" s="132" t="s">
        <v>946</v>
      </c>
      <c r="E2" s="24" t="s">
        <v>7</v>
      </c>
      <c r="F2" s="22" t="s">
        <v>952</v>
      </c>
      <c r="G2" s="24" t="s">
        <v>947</v>
      </c>
      <c r="H2" s="22" t="s">
        <v>949</v>
      </c>
      <c r="I2" s="22" t="s">
        <v>3</v>
      </c>
    </row>
    <row r="3" spans="1:9" ht="30" customHeight="1">
      <c r="A3" s="212" t="s">
        <v>950</v>
      </c>
      <c r="B3" s="207" t="s">
        <v>951</v>
      </c>
      <c r="C3" s="208"/>
      <c r="D3" s="133" t="s">
        <v>960</v>
      </c>
      <c r="E3" s="127">
        <v>60522</v>
      </c>
      <c r="F3" s="22" t="s">
        <v>953</v>
      </c>
      <c r="G3" s="127">
        <v>60522</v>
      </c>
      <c r="H3" s="22" t="s">
        <v>953</v>
      </c>
      <c r="I3" s="126"/>
    </row>
    <row r="4" spans="1:9" ht="30" customHeight="1">
      <c r="A4" s="212"/>
      <c r="B4" s="212" t="s">
        <v>966</v>
      </c>
      <c r="C4" s="212"/>
      <c r="D4" s="133" t="s">
        <v>959</v>
      </c>
      <c r="E4" s="127">
        <v>19981</v>
      </c>
      <c r="F4" s="22" t="s">
        <v>957</v>
      </c>
      <c r="G4" s="127">
        <v>19981</v>
      </c>
      <c r="H4" s="22" t="s">
        <v>958</v>
      </c>
      <c r="I4" s="126"/>
    </row>
    <row r="5" spans="1:9" ht="30" customHeight="1">
      <c r="A5" s="212" t="s">
        <v>954</v>
      </c>
      <c r="B5" s="212" t="s">
        <v>955</v>
      </c>
      <c r="C5" s="212"/>
      <c r="D5" s="221" t="s">
        <v>961</v>
      </c>
      <c r="E5" s="222">
        <v>78567</v>
      </c>
      <c r="F5" s="22" t="s">
        <v>963</v>
      </c>
      <c r="G5" s="127">
        <v>30000</v>
      </c>
      <c r="H5" s="212" t="s">
        <v>965</v>
      </c>
      <c r="I5" s="202"/>
    </row>
    <row r="6" spans="1:9" ht="30" customHeight="1">
      <c r="A6" s="212"/>
      <c r="B6" s="212"/>
      <c r="C6" s="212"/>
      <c r="D6" s="221"/>
      <c r="E6" s="222"/>
      <c r="F6" s="22" t="s">
        <v>964</v>
      </c>
      <c r="G6" s="127">
        <v>23661</v>
      </c>
      <c r="H6" s="212"/>
      <c r="I6" s="203"/>
    </row>
    <row r="7" spans="1:9" ht="30" customHeight="1">
      <c r="A7" s="212"/>
      <c r="B7" s="207" t="s">
        <v>956</v>
      </c>
      <c r="C7" s="208"/>
      <c r="D7" s="133" t="s">
        <v>962</v>
      </c>
      <c r="E7" s="127">
        <v>10109</v>
      </c>
      <c r="F7" s="22" t="s">
        <v>965</v>
      </c>
      <c r="G7" s="127">
        <v>35015</v>
      </c>
      <c r="H7" s="212"/>
      <c r="I7" s="204"/>
    </row>
    <row r="8" spans="1:9" ht="30" customHeight="1">
      <c r="A8" s="212" t="s">
        <v>967</v>
      </c>
      <c r="B8" s="212" t="s">
        <v>968</v>
      </c>
      <c r="C8" s="212"/>
      <c r="D8" s="209" t="s">
        <v>969</v>
      </c>
      <c r="E8" s="127">
        <f>78807-5880-175-100</f>
        <v>72652</v>
      </c>
      <c r="F8" s="22"/>
      <c r="G8" s="127"/>
      <c r="H8" s="22" t="s">
        <v>985</v>
      </c>
      <c r="I8" s="202" t="s">
        <v>987</v>
      </c>
    </row>
    <row r="9" spans="1:9" ht="30" customHeight="1">
      <c r="A9" s="212"/>
      <c r="B9" s="212" t="s">
        <v>976</v>
      </c>
      <c r="C9" s="22" t="s">
        <v>972</v>
      </c>
      <c r="D9" s="210"/>
      <c r="E9" s="127">
        <v>5880</v>
      </c>
      <c r="F9" s="22" t="s">
        <v>971</v>
      </c>
      <c r="G9" s="127">
        <v>5880</v>
      </c>
      <c r="H9" s="202" t="s">
        <v>971</v>
      </c>
      <c r="I9" s="203"/>
    </row>
    <row r="10" spans="1:9" ht="30" customHeight="1">
      <c r="A10" s="212"/>
      <c r="B10" s="212"/>
      <c r="C10" s="22" t="s">
        <v>973</v>
      </c>
      <c r="D10" s="210"/>
      <c r="E10" s="127">
        <v>175</v>
      </c>
      <c r="F10" s="22" t="s">
        <v>971</v>
      </c>
      <c r="G10" s="127">
        <v>175</v>
      </c>
      <c r="H10" s="203"/>
      <c r="I10" s="203"/>
    </row>
    <row r="11" spans="1:9" ht="30" customHeight="1">
      <c r="A11" s="212"/>
      <c r="B11" s="212"/>
      <c r="C11" s="22" t="s">
        <v>974</v>
      </c>
      <c r="D11" s="211"/>
      <c r="E11" s="127">
        <v>100</v>
      </c>
      <c r="F11" s="22" t="s">
        <v>971</v>
      </c>
      <c r="G11" s="127">
        <v>100</v>
      </c>
      <c r="H11" s="204"/>
      <c r="I11" s="204"/>
    </row>
    <row r="12" spans="1:9" ht="30" customHeight="1">
      <c r="A12" s="212"/>
      <c r="B12" s="212" t="s">
        <v>978</v>
      </c>
      <c r="C12" s="212"/>
      <c r="D12" s="209" t="s">
        <v>970</v>
      </c>
      <c r="E12" s="127">
        <v>2447</v>
      </c>
      <c r="F12" s="22"/>
      <c r="G12" s="127"/>
      <c r="H12" s="22" t="s">
        <v>986</v>
      </c>
      <c r="I12" s="202"/>
    </row>
    <row r="13" spans="1:9" ht="30" customHeight="1">
      <c r="A13" s="212"/>
      <c r="B13" s="22" t="s">
        <v>977</v>
      </c>
      <c r="C13" s="23" t="s">
        <v>975</v>
      </c>
      <c r="D13" s="211"/>
      <c r="E13" s="127">
        <v>860</v>
      </c>
      <c r="F13" s="22" t="s">
        <v>971</v>
      </c>
      <c r="G13" s="127">
        <v>860</v>
      </c>
      <c r="H13" s="22" t="s">
        <v>979</v>
      </c>
      <c r="I13" s="204"/>
    </row>
    <row r="14" spans="1:9" ht="30" customHeight="1">
      <c r="A14" s="213" t="s">
        <v>1</v>
      </c>
      <c r="B14" s="214"/>
      <c r="C14" s="214"/>
      <c r="D14" s="215"/>
      <c r="E14" s="131">
        <f>SUM(E3:E13)</f>
        <v>251293</v>
      </c>
      <c r="F14" s="131"/>
      <c r="G14" s="131">
        <f>SUM(G3:G13)</f>
        <v>176194</v>
      </c>
      <c r="H14" s="205"/>
      <c r="I14" s="206"/>
    </row>
    <row r="15" spans="1:9" s="130" customFormat="1" ht="30" customHeight="1">
      <c r="A15" s="213" t="s">
        <v>980</v>
      </c>
      <c r="B15" s="214"/>
      <c r="C15" s="214"/>
      <c r="D15" s="215"/>
      <c r="E15" s="216">
        <f>E14-G14</f>
        <v>75099</v>
      </c>
      <c r="F15" s="217"/>
      <c r="G15" s="218"/>
      <c r="H15" s="207"/>
      <c r="I15" s="208"/>
    </row>
    <row r="16" spans="1:9" s="129" customFormat="1" ht="21" customHeight="1">
      <c r="A16" s="219" t="s">
        <v>8</v>
      </c>
      <c r="B16" s="219"/>
      <c r="C16" s="219" t="s">
        <v>982</v>
      </c>
      <c r="D16" s="219"/>
      <c r="E16" s="219" t="s">
        <v>984</v>
      </c>
      <c r="F16" s="219"/>
      <c r="G16" s="135"/>
      <c r="H16" s="25"/>
      <c r="I16" s="136" t="s">
        <v>983</v>
      </c>
    </row>
  </sheetData>
  <sheetProtection/>
  <mergeCells count="29">
    <mergeCell ref="A1:I1"/>
    <mergeCell ref="B2:C2"/>
    <mergeCell ref="B5:C6"/>
    <mergeCell ref="B4:C4"/>
    <mergeCell ref="B12:C12"/>
    <mergeCell ref="H5:H7"/>
    <mergeCell ref="D5:D6"/>
    <mergeCell ref="E5:E6"/>
    <mergeCell ref="D12:D13"/>
    <mergeCell ref="B3:C3"/>
    <mergeCell ref="E16:F16"/>
    <mergeCell ref="C16:D16"/>
    <mergeCell ref="A16:B16"/>
    <mergeCell ref="B9:B11"/>
    <mergeCell ref="A8:A13"/>
    <mergeCell ref="B8:C8"/>
    <mergeCell ref="A3:A4"/>
    <mergeCell ref="A15:D15"/>
    <mergeCell ref="A5:A7"/>
    <mergeCell ref="E15:G15"/>
    <mergeCell ref="B7:C7"/>
    <mergeCell ref="A14:D14"/>
    <mergeCell ref="I8:I11"/>
    <mergeCell ref="I5:I7"/>
    <mergeCell ref="I12:I13"/>
    <mergeCell ref="H14:I14"/>
    <mergeCell ref="H15:I15"/>
    <mergeCell ref="D8:D11"/>
    <mergeCell ref="H9:H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ws23</dc:creator>
  <cp:keywords>v</cp:keywords>
  <dc:description/>
  <cp:lastModifiedBy>User</cp:lastModifiedBy>
  <cp:lastPrinted>2022-08-16T08:34:35Z</cp:lastPrinted>
  <dcterms:created xsi:type="dcterms:W3CDTF">2006-10-18T05:18:31Z</dcterms:created>
  <dcterms:modified xsi:type="dcterms:W3CDTF">2022-08-26T04:49:57Z</dcterms:modified>
  <cp:category/>
  <cp:version/>
  <cp:contentType/>
  <cp:contentStatus/>
</cp:coreProperties>
</file>